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8" windowHeight="4812" activeTab="0"/>
  </bookViews>
  <sheets>
    <sheet name="расчёт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<sst xmlns="http://schemas.openxmlformats.org/spreadsheetml/2006/main" count="19" uniqueCount="15">
  <si>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пополнение</t>
  </si>
  <si>
    <t>снятие</t>
  </si>
  <si>
    <t>принял в работу</t>
  </si>
  <si>
    <t>дата</t>
  </si>
  <si>
    <t>депозит</t>
  </si>
  <si>
    <t>выработка %</t>
  </si>
  <si>
    <t>расчёт</t>
  </si>
  <si>
    <t>№ п/п</t>
  </si>
  <si>
    <t>служебное поле</t>
  </si>
  <si>
    <t>трейдеру</t>
  </si>
  <si>
    <t>доход</t>
  </si>
  <si>
    <t>сумма D - сумма E</t>
  </si>
  <si>
    <t>средний депозит</t>
  </si>
  <si>
    <t>прибыль   % годовых</t>
  </si>
  <si>
    <t>13 периодов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</si>
</sst>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0.0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i/>
      <sz val="11"/>
      <color indexed="30"/>
      <name val="Calibri"/>
      <family val="2"/>
    </font>
    <font>
      <b/>
      <i/>
      <sz val="11"/>
      <color indexed="40"/>
      <name val="Calibri"/>
      <family val="2"/>
    </font>
    <font>
      <sz val="11"/>
      <color indexed="55"/>
      <name val="Calibri"/>
      <family val="2"/>
    </font>
    <font>
      <sz val="8"/>
      <name val="Calibri"/>
      <family val="2"/>
    </font>
    <font>
      <b/>
      <i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22"/>
      <name val="Calibri"/>
      <family val="2"/>
    </font>
    <font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1"/>
      <color indexed="16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Border="1" applyAlignment="1">
      <alignment horizontal="center" vertical="center" wrapText="1" shrinkToFi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wrapText="1"/>
    </xf>
    <xf numFmtId="4" fontId="27" fillId="0" borderId="0" xfId="0" applyNumberFormat="1" applyFont="1" applyAlignment="1">
      <alignment wrapText="1"/>
    </xf>
    <xf numFmtId="14" fontId="2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right" wrapText="1"/>
    </xf>
    <xf numFmtId="4" fontId="0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 horizontal="right" wrapText="1"/>
    </xf>
    <xf numFmtId="1" fontId="1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 wrapText="1"/>
    </xf>
    <xf numFmtId="4" fontId="29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1" fontId="30" fillId="0" borderId="0" xfId="0" applyNumberFormat="1" applyFont="1" applyAlignment="1">
      <alignment horizontal="center"/>
    </xf>
    <xf numFmtId="1" fontId="31" fillId="0" borderId="0" xfId="0" applyNumberFormat="1" applyFont="1" applyAlignment="1">
      <alignment horizontal="center"/>
    </xf>
    <xf numFmtId="4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1" fontId="0" fillId="0" borderId="0" xfId="0" applyNumberFormat="1" applyFont="1" applyAlignment="1">
      <alignment horizontal="center"/>
    </xf>
    <xf numFmtId="4" fontId="3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5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wrapText="1"/>
    </xf>
    <xf numFmtId="4" fontId="27" fillId="0" borderId="13" xfId="0" applyNumberFormat="1" applyFont="1" applyBorder="1" applyAlignment="1">
      <alignment wrapText="1"/>
    </xf>
    <xf numFmtId="4" fontId="4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right" wrapText="1"/>
    </xf>
    <xf numFmtId="1" fontId="5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4" fontId="33" fillId="0" borderId="12" xfId="0" applyNumberFormat="1" applyFont="1" applyBorder="1" applyAlignment="1">
      <alignment horizontal="center" vertical="center"/>
    </xf>
    <xf numFmtId="4" fontId="32" fillId="0" borderId="12" xfId="0" applyNumberFormat="1" applyFont="1" applyBorder="1" applyAlignment="1">
      <alignment horizontal="center"/>
    </xf>
    <xf numFmtId="4" fontId="33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32" fillId="0" borderId="12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1" fontId="29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Y26" sqref="Y26"/>
    </sheetView>
  </sheetViews>
  <sheetFormatPr defaultColWidth="6.140625" defaultRowHeight="15"/>
  <cols>
    <col min="1" max="1" width="5.7109375" style="1" customWidth="1"/>
    <col min="2" max="2" width="12.7109375" style="31" customWidth="1"/>
    <col min="3" max="3" width="12.7109375" style="0" customWidth="1"/>
    <col min="4" max="5" width="12.7109375" style="6" customWidth="1"/>
    <col min="6" max="6" width="10.7109375" style="4" hidden="1" customWidth="1"/>
    <col min="7" max="8" width="12.7109375" style="3" hidden="1" customWidth="1"/>
    <col min="9" max="11" width="12.7109375" style="6" hidden="1" customWidth="1"/>
    <col min="12" max="12" width="10.7109375" style="17" customWidth="1"/>
    <col min="13" max="13" width="12.7109375" style="20" hidden="1" customWidth="1"/>
    <col min="14" max="14" width="12.7109375" style="22" customWidth="1"/>
    <col min="15" max="15" width="12.7109375" style="22" hidden="1" customWidth="1"/>
    <col min="16" max="16" width="12.7109375" style="20" hidden="1" customWidth="1"/>
    <col min="17" max="17" width="12.7109375" style="22" customWidth="1"/>
    <col min="18" max="18" width="12.7109375" style="0" customWidth="1"/>
    <col min="19" max="20" width="12.7109375" style="36" hidden="1" customWidth="1"/>
    <col min="21" max="21" width="10.7109375" style="43" customWidth="1"/>
  </cols>
  <sheetData>
    <row r="1" spans="1:21" s="1" customFormat="1" ht="28.5">
      <c r="A1" s="8" t="s">
        <v>7</v>
      </c>
      <c r="B1" s="9" t="s">
        <v>3</v>
      </c>
      <c r="C1" s="9" t="s">
        <v>4</v>
      </c>
      <c r="D1" s="56" t="s">
        <v>0</v>
      </c>
      <c r="E1" s="56" t="s">
        <v>1</v>
      </c>
      <c r="F1" s="38" t="s">
        <v>5</v>
      </c>
      <c r="G1" s="18" t="s">
        <v>2</v>
      </c>
      <c r="H1" s="55" t="s">
        <v>6</v>
      </c>
      <c r="I1" s="10">
        <v>1</v>
      </c>
      <c r="J1" s="10">
        <v>2</v>
      </c>
      <c r="K1" s="10">
        <v>3</v>
      </c>
      <c r="L1" s="32" t="s">
        <v>9</v>
      </c>
      <c r="M1" s="19" t="s">
        <v>8</v>
      </c>
      <c r="N1" s="34" t="s">
        <v>12</v>
      </c>
      <c r="O1" s="21" t="s">
        <v>8</v>
      </c>
      <c r="P1" s="19" t="s">
        <v>8</v>
      </c>
      <c r="Q1" s="34" t="s">
        <v>11</v>
      </c>
      <c r="R1" s="33" t="s">
        <v>10</v>
      </c>
      <c r="S1" s="19" t="s">
        <v>8</v>
      </c>
      <c r="T1" s="37" t="s">
        <v>8</v>
      </c>
      <c r="U1" s="41" t="s">
        <v>13</v>
      </c>
    </row>
    <row r="2" spans="1:26" ht="14.25" customHeight="1">
      <c r="A2" s="9">
        <v>1</v>
      </c>
      <c r="B2" s="26">
        <v>42032</v>
      </c>
      <c r="C2" s="16">
        <v>14169.37</v>
      </c>
      <c r="D2" s="16">
        <v>14169.37</v>
      </c>
      <c r="E2" s="16"/>
      <c r="F2" s="44"/>
      <c r="G2" s="16">
        <v>14169.37</v>
      </c>
      <c r="H2" s="16"/>
      <c r="I2" s="16"/>
      <c r="J2" s="16"/>
      <c r="K2" s="16"/>
      <c r="L2" s="45"/>
      <c r="M2" s="23">
        <f>C2</f>
        <v>14169.37</v>
      </c>
      <c r="N2" s="16">
        <f aca="true" t="shared" si="0" ref="N2:N33">M2/A2</f>
        <v>14169.37</v>
      </c>
      <c r="O2" s="24">
        <f>D2</f>
        <v>14169.37</v>
      </c>
      <c r="P2" s="24">
        <f>E2</f>
        <v>0</v>
      </c>
      <c r="Q2" s="25">
        <f>O2-P2</f>
        <v>14169.37</v>
      </c>
      <c r="R2" s="63">
        <f aca="true" t="shared" si="1" ref="R2:R33">C2-Q2</f>
        <v>0</v>
      </c>
      <c r="S2" s="35">
        <f>L2</f>
        <v>0</v>
      </c>
      <c r="T2" s="35">
        <f>R2-S2</f>
        <v>0</v>
      </c>
      <c r="U2" s="42">
        <f aca="true" t="shared" si="2" ref="U2:U33">T2/N2*100/(A2/26)</f>
        <v>0</v>
      </c>
      <c r="W2" s="6"/>
      <c r="X2" s="6"/>
      <c r="Y2" s="6"/>
      <c r="Z2" s="6"/>
    </row>
    <row r="3" spans="1:26" ht="14.25">
      <c r="A3" s="9">
        <v>2</v>
      </c>
      <c r="B3" s="27">
        <v>42049</v>
      </c>
      <c r="C3" s="16">
        <v>14408.48</v>
      </c>
      <c r="D3" s="15"/>
      <c r="E3" s="57"/>
      <c r="F3" s="70">
        <f aca="true" t="shared" si="3" ref="F3:F34">(C3-(G2+D3-E3))/(G2+D3-E3)*100</f>
        <v>1.687513276878215</v>
      </c>
      <c r="G3" s="16">
        <f aca="true" t="shared" si="4" ref="G3:G8">IF(F3&gt;0.75,C3,IF(F3&lt;0.75,H3))</f>
        <v>14408.48</v>
      </c>
      <c r="H3" s="13">
        <f aca="true" t="shared" si="5" ref="H3:H8">IF(F3&gt;1.5,I3,IF(0.75&gt;F3,K3,IF(1.5&gt;F3&gt;0.75,J3)))</f>
        <v>119.55499999999938</v>
      </c>
      <c r="I3" s="13">
        <f aca="true" t="shared" si="6" ref="I3:I34">(C3-(G2+D3-E3))/2</f>
        <v>119.55499999999938</v>
      </c>
      <c r="J3" s="13">
        <f aca="true" t="shared" si="7" ref="J3:J8">C3-(((((G2+D3-E3)*0.75)/100)+(G2+D3-E3)))</f>
        <v>132.839724999998</v>
      </c>
      <c r="K3" s="13">
        <f aca="true" t="shared" si="8" ref="K3:K8">((((G2+D3-E3)*0.75)/100)+(G2+D3-E3))</f>
        <v>14275.640275000002</v>
      </c>
      <c r="L3" s="69">
        <f aca="true" t="shared" si="9" ref="L3:L8">IF(F3&gt;1.5,I3,IF(0.75&gt;F3,0,IF(1.5&gt;F3&gt;0.75,J3)))</f>
        <v>119.55499999999938</v>
      </c>
      <c r="M3" s="23">
        <f>M2+C3</f>
        <v>28577.85</v>
      </c>
      <c r="N3" s="16">
        <f>M3/A3</f>
        <v>14288.925</v>
      </c>
      <c r="O3" s="24">
        <f aca="true" t="shared" si="10" ref="O3:O34">O2+D3</f>
        <v>14169.37</v>
      </c>
      <c r="P3" s="24">
        <f aca="true" t="shared" si="11" ref="P3:P34">P2+E3</f>
        <v>0</v>
      </c>
      <c r="Q3" s="25">
        <f aca="true" t="shared" si="12" ref="Q3:Q66">O3-P3</f>
        <v>14169.37</v>
      </c>
      <c r="R3" s="53">
        <f t="shared" si="1"/>
        <v>239.10999999999876</v>
      </c>
      <c r="S3" s="35">
        <f>S2+L3</f>
        <v>119.55499999999938</v>
      </c>
      <c r="T3" s="35">
        <f>R3-S3</f>
        <v>119.55499999999938</v>
      </c>
      <c r="U3" s="67">
        <f t="shared" si="2"/>
        <v>10.877060380679387</v>
      </c>
      <c r="W3" s="6"/>
      <c r="X3" s="6"/>
      <c r="Y3" s="6"/>
      <c r="Z3" s="6"/>
    </row>
    <row r="4" spans="1:26" s="2" customFormat="1" ht="14.25">
      <c r="A4" s="9">
        <v>3</v>
      </c>
      <c r="B4" s="27">
        <v>42063</v>
      </c>
      <c r="C4" s="16">
        <v>14952.17</v>
      </c>
      <c r="D4" s="12"/>
      <c r="E4" s="7"/>
      <c r="F4" s="73">
        <f t="shared" si="3"/>
        <v>3.773402884967745</v>
      </c>
      <c r="G4" s="16">
        <f t="shared" si="4"/>
        <v>14952.17</v>
      </c>
      <c r="H4" s="13">
        <f t="shared" si="5"/>
        <v>271.84500000000025</v>
      </c>
      <c r="I4" s="13">
        <f t="shared" si="6"/>
        <v>271.84500000000025</v>
      </c>
      <c r="J4" s="13">
        <f t="shared" si="7"/>
        <v>435.626400000001</v>
      </c>
      <c r="K4" s="13">
        <f t="shared" si="8"/>
        <v>14516.543599999999</v>
      </c>
      <c r="L4" s="89">
        <f t="shared" si="9"/>
        <v>271.84500000000025</v>
      </c>
      <c r="M4" s="23">
        <f aca="true" t="shared" si="13" ref="M4:M67">M3+C4</f>
        <v>43530.02</v>
      </c>
      <c r="N4" s="16">
        <f t="shared" si="0"/>
        <v>14510.006666666666</v>
      </c>
      <c r="O4" s="24">
        <f t="shared" si="10"/>
        <v>14169.37</v>
      </c>
      <c r="P4" s="24">
        <f t="shared" si="11"/>
        <v>0</v>
      </c>
      <c r="Q4" s="25">
        <f t="shared" si="12"/>
        <v>14169.37</v>
      </c>
      <c r="R4" s="63">
        <f t="shared" si="1"/>
        <v>782.7999999999993</v>
      </c>
      <c r="S4" s="35">
        <f aca="true" t="shared" si="14" ref="S4:S67">S3+L4</f>
        <v>391.39999999999964</v>
      </c>
      <c r="T4" s="35">
        <f>R4-S4</f>
        <v>391.39999999999964</v>
      </c>
      <c r="U4" s="68">
        <f t="shared" si="2"/>
        <v>23.37788955759724</v>
      </c>
      <c r="W4" s="7"/>
      <c r="X4" s="7"/>
      <c r="Y4" s="7"/>
      <c r="Z4" s="7"/>
    </row>
    <row r="5" spans="1:26" s="2" customFormat="1" ht="14.25">
      <c r="A5" s="9">
        <v>4</v>
      </c>
      <c r="B5" s="27">
        <v>42077</v>
      </c>
      <c r="C5" s="54">
        <v>16136.27</v>
      </c>
      <c r="D5" s="53"/>
      <c r="E5" s="7"/>
      <c r="F5" s="88">
        <f t="shared" si="3"/>
        <v>7.919251854413107</v>
      </c>
      <c r="G5" s="16">
        <f t="shared" si="4"/>
        <v>16136.27</v>
      </c>
      <c r="H5" s="13">
        <f t="shared" si="5"/>
        <v>592.0500000000002</v>
      </c>
      <c r="I5" s="13">
        <f t="shared" si="6"/>
        <v>592.0500000000002</v>
      </c>
      <c r="J5" s="13">
        <f t="shared" si="7"/>
        <v>1071.9587250000004</v>
      </c>
      <c r="K5" s="13">
        <f t="shared" si="8"/>
        <v>15064.311275</v>
      </c>
      <c r="L5" s="90">
        <f t="shared" si="9"/>
        <v>592.0500000000002</v>
      </c>
      <c r="M5" s="23">
        <f t="shared" si="13"/>
        <v>59666.28999999999</v>
      </c>
      <c r="N5" s="16">
        <f t="shared" si="0"/>
        <v>14916.572499999998</v>
      </c>
      <c r="O5" s="24">
        <f t="shared" si="10"/>
        <v>14169.37</v>
      </c>
      <c r="P5" s="24">
        <f t="shared" si="11"/>
        <v>0</v>
      </c>
      <c r="Q5" s="25">
        <f t="shared" si="12"/>
        <v>14169.37</v>
      </c>
      <c r="R5" s="63">
        <f t="shared" si="1"/>
        <v>1966.8999999999996</v>
      </c>
      <c r="S5" s="35">
        <f t="shared" si="14"/>
        <v>983.4499999999998</v>
      </c>
      <c r="T5" s="35">
        <f aca="true" t="shared" si="15" ref="T5:T67">R5-S5</f>
        <v>983.4499999999998</v>
      </c>
      <c r="U5" s="93">
        <f t="shared" si="2"/>
        <v>42.854516344153446</v>
      </c>
      <c r="W5" s="7"/>
      <c r="X5" s="7"/>
      <c r="Y5" s="7"/>
      <c r="Z5" s="7"/>
    </row>
    <row r="6" spans="1:26" s="2" customFormat="1" ht="15" thickBot="1">
      <c r="A6" s="9">
        <v>5</v>
      </c>
      <c r="B6" s="27">
        <v>42091</v>
      </c>
      <c r="C6" s="54">
        <v>15274.33</v>
      </c>
      <c r="D6" s="12"/>
      <c r="E6" s="7"/>
      <c r="F6" s="46">
        <f t="shared" si="3"/>
        <v>-5.34163099650663</v>
      </c>
      <c r="G6" s="16">
        <f t="shared" si="4"/>
        <v>16257.292025</v>
      </c>
      <c r="H6" s="13">
        <f t="shared" si="5"/>
        <v>16257.292025</v>
      </c>
      <c r="I6" s="13">
        <f t="shared" si="6"/>
        <v>-430.97000000000025</v>
      </c>
      <c r="J6" s="13">
        <f t="shared" si="7"/>
        <v>-982.9620250000007</v>
      </c>
      <c r="K6" s="13">
        <f t="shared" si="8"/>
        <v>16257.292025</v>
      </c>
      <c r="L6" s="52">
        <f t="shared" si="9"/>
        <v>0</v>
      </c>
      <c r="M6" s="23">
        <f t="shared" si="13"/>
        <v>74940.62</v>
      </c>
      <c r="N6" s="16">
        <f t="shared" si="0"/>
        <v>14988.124</v>
      </c>
      <c r="O6" s="39">
        <f t="shared" si="10"/>
        <v>14169.37</v>
      </c>
      <c r="P6" s="39">
        <f t="shared" si="11"/>
        <v>0</v>
      </c>
      <c r="Q6" s="61">
        <f t="shared" si="12"/>
        <v>14169.37</v>
      </c>
      <c r="R6" s="53">
        <f t="shared" si="1"/>
        <v>1104.9599999999991</v>
      </c>
      <c r="S6" s="40">
        <f t="shared" si="14"/>
        <v>983.4499999999998</v>
      </c>
      <c r="T6" s="40">
        <f t="shared" si="15"/>
        <v>121.50999999999931</v>
      </c>
      <c r="U6" s="67">
        <f t="shared" si="2"/>
        <v>4.21568436450083</v>
      </c>
      <c r="W6" s="7"/>
      <c r="X6" s="7"/>
      <c r="Y6" s="7"/>
      <c r="Z6" s="7"/>
    </row>
    <row r="7" spans="1:26" s="2" customFormat="1" ht="15" thickBot="1">
      <c r="A7" s="9">
        <v>6</v>
      </c>
      <c r="B7" s="27">
        <v>42105</v>
      </c>
      <c r="C7" s="66">
        <v>17236.08</v>
      </c>
      <c r="D7" s="12"/>
      <c r="E7" s="7"/>
      <c r="F7" s="88">
        <f t="shared" si="3"/>
        <v>6.020608927334569</v>
      </c>
      <c r="G7" s="16">
        <f t="shared" si="4"/>
        <v>17236.08</v>
      </c>
      <c r="H7" s="13">
        <f t="shared" si="5"/>
        <v>489.39398750000055</v>
      </c>
      <c r="I7" s="13">
        <f t="shared" si="6"/>
        <v>489.39398750000055</v>
      </c>
      <c r="J7" s="13">
        <f t="shared" si="7"/>
        <v>856.8582848125006</v>
      </c>
      <c r="K7" s="13">
        <f t="shared" si="8"/>
        <v>16379.221715187501</v>
      </c>
      <c r="L7" s="90">
        <f t="shared" si="9"/>
        <v>489.39398750000055</v>
      </c>
      <c r="M7" s="23">
        <f t="shared" si="13"/>
        <v>92176.7</v>
      </c>
      <c r="N7" s="16">
        <f t="shared" si="0"/>
        <v>15362.783333333333</v>
      </c>
      <c r="O7" s="24">
        <f t="shared" si="10"/>
        <v>14169.37</v>
      </c>
      <c r="P7" s="24">
        <f t="shared" si="11"/>
        <v>0</v>
      </c>
      <c r="Q7" s="25">
        <f t="shared" si="12"/>
        <v>14169.37</v>
      </c>
      <c r="R7" s="91">
        <f t="shared" si="1"/>
        <v>3066.710000000001</v>
      </c>
      <c r="S7" s="35">
        <f t="shared" si="14"/>
        <v>1472.8439875000004</v>
      </c>
      <c r="T7" s="35">
        <f t="shared" si="15"/>
        <v>1593.8660125000006</v>
      </c>
      <c r="U7" s="92">
        <f t="shared" si="2"/>
        <v>44.95769139598186</v>
      </c>
      <c r="W7" s="7"/>
      <c r="X7" s="7"/>
      <c r="Y7" s="7"/>
      <c r="Z7" s="7"/>
    </row>
    <row r="8" spans="1:26" s="2" customFormat="1" ht="14.25">
      <c r="A8" s="9">
        <v>7</v>
      </c>
      <c r="B8" s="27">
        <v>42119</v>
      </c>
      <c r="C8" s="54">
        <v>12880.1</v>
      </c>
      <c r="D8" s="11"/>
      <c r="E8" s="7"/>
      <c r="F8" s="62">
        <f t="shared" si="3"/>
        <v>-25.27245174076705</v>
      </c>
      <c r="G8" s="16">
        <f t="shared" si="4"/>
        <v>17365.3506</v>
      </c>
      <c r="H8" s="13">
        <f t="shared" si="5"/>
        <v>17365.3506</v>
      </c>
      <c r="I8" s="13">
        <f t="shared" si="6"/>
        <v>-2177.9900000000007</v>
      </c>
      <c r="J8" s="13">
        <f t="shared" si="7"/>
        <v>-4485.250600000001</v>
      </c>
      <c r="K8" s="13">
        <f t="shared" si="8"/>
        <v>17365.3506</v>
      </c>
      <c r="L8" s="52">
        <f t="shared" si="9"/>
        <v>0</v>
      </c>
      <c r="M8" s="23">
        <f t="shared" si="13"/>
        <v>105056.8</v>
      </c>
      <c r="N8" s="16">
        <f t="shared" si="0"/>
        <v>15008.114285714286</v>
      </c>
      <c r="O8" s="24">
        <f t="shared" si="10"/>
        <v>14169.37</v>
      </c>
      <c r="P8" s="24">
        <f t="shared" si="11"/>
        <v>0</v>
      </c>
      <c r="Q8" s="25">
        <f t="shared" si="12"/>
        <v>14169.37</v>
      </c>
      <c r="R8" s="50">
        <f t="shared" si="1"/>
        <v>-1289.2700000000004</v>
      </c>
      <c r="S8" s="35">
        <f t="shared" si="14"/>
        <v>1472.8439875000004</v>
      </c>
      <c r="T8" s="35">
        <f t="shared" si="15"/>
        <v>-2762.113987500001</v>
      </c>
      <c r="U8" s="64">
        <f t="shared" si="2"/>
        <v>-68.35822495545268</v>
      </c>
      <c r="W8" s="7"/>
      <c r="X8" s="7"/>
      <c r="Y8" s="71"/>
      <c r="Z8" s="7"/>
    </row>
    <row r="9" spans="1:26" s="2" customFormat="1" ht="15.75" customHeight="1">
      <c r="A9" s="9">
        <v>8</v>
      </c>
      <c r="B9" s="28">
        <v>42133</v>
      </c>
      <c r="C9" s="54">
        <v>11759.02</v>
      </c>
      <c r="D9" s="14"/>
      <c r="E9" s="50"/>
      <c r="F9" s="62">
        <f t="shared" si="3"/>
        <v>-32.28458053706097</v>
      </c>
      <c r="G9" s="16">
        <f>IF(F9&gt;0.375,C9,IF(F9&lt;0.375,H9))</f>
        <v>17430.470664750002</v>
      </c>
      <c r="H9" s="13">
        <f>IF(F9&gt;0.75,I9,IF(0.375&gt;F9,K9,IF(0.75&gt;F9&gt;0.375,J9)))</f>
        <v>17430.470664750002</v>
      </c>
      <c r="I9" s="13">
        <f t="shared" si="6"/>
        <v>-2803.1653000000006</v>
      </c>
      <c r="J9" s="13">
        <f>C9-(((((G8+D9-E9)*0.375)/100)+(G8+D9-E9)))</f>
        <v>-5671.450664750002</v>
      </c>
      <c r="K9" s="13">
        <f>((((G8+D9-E9)*0.375)/100)+(G8+D9-E9))</f>
        <v>17430.470664750002</v>
      </c>
      <c r="L9" s="52">
        <f>IF(F9&gt;0.75,I9,IF(0.375&gt;F9,0,IF(0.75&gt;F9&gt;0.375,J9)))</f>
        <v>0</v>
      </c>
      <c r="M9" s="23">
        <f t="shared" si="13"/>
        <v>116815.82</v>
      </c>
      <c r="N9" s="16">
        <f t="shared" si="0"/>
        <v>14601.9775</v>
      </c>
      <c r="O9" s="24">
        <f t="shared" si="10"/>
        <v>14169.37</v>
      </c>
      <c r="P9" s="24">
        <f t="shared" si="11"/>
        <v>0</v>
      </c>
      <c r="Q9" s="25">
        <f t="shared" si="12"/>
        <v>14169.37</v>
      </c>
      <c r="R9" s="48">
        <f t="shared" si="1"/>
        <v>-2410.3500000000004</v>
      </c>
      <c r="S9" s="35">
        <f t="shared" si="14"/>
        <v>1472.8439875000004</v>
      </c>
      <c r="T9" s="35">
        <f t="shared" si="15"/>
        <v>-3883.1939875000007</v>
      </c>
      <c r="U9" s="64">
        <f t="shared" si="2"/>
        <v>-86.42925562222652</v>
      </c>
      <c r="W9" s="7"/>
      <c r="X9" s="7"/>
      <c r="Y9" s="7"/>
      <c r="Z9" s="7"/>
    </row>
    <row r="10" spans="1:26" ht="14.25">
      <c r="A10" s="9">
        <v>9</v>
      </c>
      <c r="B10" s="27">
        <v>42147</v>
      </c>
      <c r="C10" s="16">
        <v>12635.25</v>
      </c>
      <c r="D10" s="11"/>
      <c r="E10" s="7"/>
      <c r="F10" s="62">
        <f t="shared" si="3"/>
        <v>-27.51056329446958</v>
      </c>
      <c r="G10" s="16">
        <f aca="true" t="shared" si="16" ref="G10:G21">IF(F10&gt;0.75,C10,IF(F10&lt;0.75,H10))</f>
        <v>17561.19919473563</v>
      </c>
      <c r="H10" s="13">
        <f aca="true" t="shared" si="17" ref="H10:H19">IF(F10&gt;1.5,I10,IF(0.75&gt;F10,K10,IF(1.5&gt;F10&gt;0.75,J10)))</f>
        <v>17561.19919473563</v>
      </c>
      <c r="I10" s="13">
        <f t="shared" si="6"/>
        <v>-2397.6103323750012</v>
      </c>
      <c r="J10" s="13">
        <f aca="true" t="shared" si="18" ref="J10:J19">C10-(((((G9+D10-E10)*0.75)/100)+(G9+D10-E10)))</f>
        <v>-4925.949194735629</v>
      </c>
      <c r="K10" s="13">
        <f aca="true" t="shared" si="19" ref="K10:K19">((((G9+D10-E10)*0.75)/100)+(G9+D10-E10))</f>
        <v>17561.19919473563</v>
      </c>
      <c r="L10" s="52">
        <f aca="true" t="shared" si="20" ref="L10:L21">IF(F10&gt;1.5,I10,IF(0.75&gt;F10,0,IF(1.5&gt;F10&gt;0.75,J10)))</f>
        <v>0</v>
      </c>
      <c r="M10" s="23">
        <f t="shared" si="13"/>
        <v>129451.07</v>
      </c>
      <c r="N10" s="16">
        <f t="shared" si="0"/>
        <v>14383.452222222222</v>
      </c>
      <c r="O10" s="24">
        <f t="shared" si="10"/>
        <v>14169.37</v>
      </c>
      <c r="P10" s="24">
        <f t="shared" si="11"/>
        <v>0</v>
      </c>
      <c r="Q10" s="25">
        <f t="shared" si="12"/>
        <v>14169.37</v>
      </c>
      <c r="R10" s="48">
        <f t="shared" si="1"/>
        <v>-1534.1200000000008</v>
      </c>
      <c r="S10" s="35">
        <f t="shared" si="14"/>
        <v>1472.8439875000004</v>
      </c>
      <c r="T10" s="35">
        <f t="shared" si="15"/>
        <v>-3006.963987500001</v>
      </c>
      <c r="U10" s="64">
        <f t="shared" si="2"/>
        <v>-60.39429699190592</v>
      </c>
      <c r="W10" s="6"/>
      <c r="X10" s="6"/>
      <c r="Y10" s="6"/>
      <c r="Z10" s="6"/>
    </row>
    <row r="11" spans="1:26" ht="14.25">
      <c r="A11" s="9">
        <v>10</v>
      </c>
      <c r="B11" s="27">
        <v>42161</v>
      </c>
      <c r="C11" s="16">
        <v>12952.53</v>
      </c>
      <c r="D11" s="53"/>
      <c r="E11" s="7"/>
      <c r="F11" s="62">
        <f t="shared" si="3"/>
        <v>-26.24347656233626</v>
      </c>
      <c r="G11" s="16">
        <f t="shared" si="16"/>
        <v>17692.908188696147</v>
      </c>
      <c r="H11" s="13">
        <f t="shared" si="17"/>
        <v>17692.908188696147</v>
      </c>
      <c r="I11" s="13">
        <f t="shared" si="6"/>
        <v>-2304.3345973678142</v>
      </c>
      <c r="J11" s="13">
        <f t="shared" si="18"/>
        <v>-4740.378188696146</v>
      </c>
      <c r="K11" s="13">
        <f t="shared" si="19"/>
        <v>17692.908188696147</v>
      </c>
      <c r="L11" s="52">
        <f t="shared" si="20"/>
        <v>0</v>
      </c>
      <c r="M11" s="23">
        <f t="shared" si="13"/>
        <v>142403.6</v>
      </c>
      <c r="N11" s="16">
        <f t="shared" si="0"/>
        <v>14240.36</v>
      </c>
      <c r="O11" s="24">
        <f t="shared" si="10"/>
        <v>14169.37</v>
      </c>
      <c r="P11" s="24">
        <f t="shared" si="11"/>
        <v>0</v>
      </c>
      <c r="Q11" s="25">
        <f t="shared" si="12"/>
        <v>14169.37</v>
      </c>
      <c r="R11" s="48">
        <f t="shared" si="1"/>
        <v>-1216.8400000000001</v>
      </c>
      <c r="S11" s="35">
        <f t="shared" si="14"/>
        <v>1472.8439875000004</v>
      </c>
      <c r="T11" s="35">
        <f t="shared" si="15"/>
        <v>-2689.6839875000005</v>
      </c>
      <c r="U11" s="65">
        <f t="shared" si="2"/>
        <v>-49.10815714981925</v>
      </c>
      <c r="W11" s="6"/>
      <c r="X11" s="6"/>
      <c r="Y11" s="6"/>
      <c r="Z11" s="6"/>
    </row>
    <row r="12" spans="1:26" s="2" customFormat="1" ht="14.25">
      <c r="A12" s="9">
        <v>11</v>
      </c>
      <c r="B12" s="27">
        <v>42175</v>
      </c>
      <c r="C12" s="54">
        <v>12833.43</v>
      </c>
      <c r="D12" s="50"/>
      <c r="E12" s="7"/>
      <c r="F12" s="62">
        <f t="shared" si="3"/>
        <v>-27.465683633631393</v>
      </c>
      <c r="G12" s="16">
        <f t="shared" si="16"/>
        <v>17825.60500011137</v>
      </c>
      <c r="H12" s="13">
        <f t="shared" si="17"/>
        <v>17825.60500011137</v>
      </c>
      <c r="I12" s="13">
        <f t="shared" si="6"/>
        <v>-2429.739094348073</v>
      </c>
      <c r="J12" s="13">
        <f t="shared" si="18"/>
        <v>-4992.175000111369</v>
      </c>
      <c r="K12" s="13">
        <f t="shared" si="19"/>
        <v>17825.60500011137</v>
      </c>
      <c r="L12" s="52">
        <f t="shared" si="20"/>
        <v>0</v>
      </c>
      <c r="M12" s="23">
        <f t="shared" si="13"/>
        <v>155237.03</v>
      </c>
      <c r="N12" s="16">
        <f t="shared" si="0"/>
        <v>14112.457272727273</v>
      </c>
      <c r="O12" s="24">
        <f t="shared" si="10"/>
        <v>14169.37</v>
      </c>
      <c r="P12" s="24">
        <f t="shared" si="11"/>
        <v>0</v>
      </c>
      <c r="Q12" s="25">
        <f t="shared" si="12"/>
        <v>14169.37</v>
      </c>
      <c r="R12" s="48">
        <f t="shared" si="1"/>
        <v>-1335.9400000000005</v>
      </c>
      <c r="S12" s="35">
        <f t="shared" si="14"/>
        <v>1472.8439875000004</v>
      </c>
      <c r="T12" s="35">
        <f t="shared" si="15"/>
        <v>-2808.783987500001</v>
      </c>
      <c r="U12" s="65">
        <f t="shared" si="2"/>
        <v>-47.04314664806459</v>
      </c>
      <c r="W12" s="7"/>
      <c r="X12" s="7"/>
      <c r="Y12" s="7"/>
      <c r="Z12" s="7"/>
    </row>
    <row r="13" spans="1:26" ht="14.25">
      <c r="A13" s="9">
        <v>12</v>
      </c>
      <c r="B13" s="27">
        <v>42189</v>
      </c>
      <c r="C13" s="54">
        <v>14643.87</v>
      </c>
      <c r="D13" s="58"/>
      <c r="E13" s="7"/>
      <c r="F13" s="46">
        <f t="shared" si="3"/>
        <v>-17.84923990008468</v>
      </c>
      <c r="G13" s="16">
        <f t="shared" si="16"/>
        <v>17959.297037612203</v>
      </c>
      <c r="H13" s="13">
        <f t="shared" si="17"/>
        <v>17959.297037612203</v>
      </c>
      <c r="I13" s="13">
        <f t="shared" si="6"/>
        <v>-1590.867500055684</v>
      </c>
      <c r="J13" s="13">
        <f t="shared" si="18"/>
        <v>-3315.427037612202</v>
      </c>
      <c r="K13" s="13">
        <f t="shared" si="19"/>
        <v>17959.297037612203</v>
      </c>
      <c r="L13" s="52">
        <f t="shared" si="20"/>
        <v>0</v>
      </c>
      <c r="M13" s="23">
        <f t="shared" si="13"/>
        <v>169880.9</v>
      </c>
      <c r="N13" s="16">
        <f t="shared" si="0"/>
        <v>14156.741666666667</v>
      </c>
      <c r="O13" s="24">
        <f t="shared" si="10"/>
        <v>14169.37</v>
      </c>
      <c r="P13" s="24">
        <f t="shared" si="11"/>
        <v>0</v>
      </c>
      <c r="Q13" s="25">
        <f t="shared" si="12"/>
        <v>14169.37</v>
      </c>
      <c r="R13" s="63">
        <f t="shared" si="1"/>
        <v>474.5</v>
      </c>
      <c r="S13" s="35">
        <f t="shared" si="14"/>
        <v>1472.8439875000004</v>
      </c>
      <c r="T13" s="35">
        <f t="shared" si="15"/>
        <v>-998.3439875000004</v>
      </c>
      <c r="U13" s="49">
        <f t="shared" si="2"/>
        <v>-15.279495031519144</v>
      </c>
      <c r="W13" s="6"/>
      <c r="X13" s="6"/>
      <c r="Y13" s="6"/>
      <c r="Z13" s="6"/>
    </row>
    <row r="14" spans="1:26" s="87" customFormat="1" ht="15" thickBot="1">
      <c r="A14" s="74">
        <v>13</v>
      </c>
      <c r="B14" s="75">
        <v>42203</v>
      </c>
      <c r="C14" s="76">
        <v>15303.24</v>
      </c>
      <c r="D14" s="77"/>
      <c r="E14" s="78"/>
      <c r="F14" s="79">
        <f t="shared" si="3"/>
        <v>-14.789315149972829</v>
      </c>
      <c r="G14" s="76">
        <f t="shared" si="16"/>
        <v>18093.991765394294</v>
      </c>
      <c r="H14" s="80">
        <f t="shared" si="17"/>
        <v>18093.991765394294</v>
      </c>
      <c r="I14" s="80">
        <f t="shared" si="6"/>
        <v>-1328.0285188061016</v>
      </c>
      <c r="J14" s="80">
        <f t="shared" si="18"/>
        <v>-2790.751765394294</v>
      </c>
      <c r="K14" s="80">
        <f t="shared" si="19"/>
        <v>18093.991765394294</v>
      </c>
      <c r="L14" s="81">
        <f t="shared" si="20"/>
        <v>0</v>
      </c>
      <c r="M14" s="80">
        <f t="shared" si="13"/>
        <v>185184.13999999998</v>
      </c>
      <c r="N14" s="76">
        <f t="shared" si="0"/>
        <v>14244.933846153845</v>
      </c>
      <c r="O14" s="82">
        <f t="shared" si="10"/>
        <v>14169.37</v>
      </c>
      <c r="P14" s="82">
        <f t="shared" si="11"/>
        <v>0</v>
      </c>
      <c r="Q14" s="83">
        <f t="shared" si="12"/>
        <v>14169.37</v>
      </c>
      <c r="R14" s="84">
        <f t="shared" si="1"/>
        <v>1133.869999999999</v>
      </c>
      <c r="S14" s="85">
        <f t="shared" si="14"/>
        <v>1472.8439875000004</v>
      </c>
      <c r="T14" s="85">
        <f t="shared" si="15"/>
        <v>-338.9739875000014</v>
      </c>
      <c r="U14" s="86">
        <f t="shared" si="2"/>
        <v>-4.759221645546988</v>
      </c>
      <c r="W14" s="78" t="s">
        <v>14</v>
      </c>
      <c r="X14" s="78"/>
      <c r="Y14" s="78"/>
      <c r="Z14" s="78"/>
    </row>
    <row r="15" spans="1:26" ht="14.25">
      <c r="A15" s="9">
        <v>14</v>
      </c>
      <c r="B15" s="27">
        <v>42217</v>
      </c>
      <c r="C15" s="16">
        <v>16066.16</v>
      </c>
      <c r="D15" s="12"/>
      <c r="E15" s="7"/>
      <c r="F15" s="46">
        <f t="shared" si="3"/>
        <v>-11.207210612710835</v>
      </c>
      <c r="G15" s="16">
        <f t="shared" si="16"/>
        <v>18229.696703634752</v>
      </c>
      <c r="H15" s="13">
        <f t="shared" si="17"/>
        <v>18229.696703634752</v>
      </c>
      <c r="I15" s="13">
        <f t="shared" si="6"/>
        <v>-1013.915882697147</v>
      </c>
      <c r="J15" s="13">
        <f t="shared" si="18"/>
        <v>-2163.5367036347525</v>
      </c>
      <c r="K15" s="13">
        <f t="shared" si="19"/>
        <v>18229.696703634752</v>
      </c>
      <c r="L15" s="52">
        <f t="shared" si="20"/>
        <v>0</v>
      </c>
      <c r="M15" s="23">
        <f t="shared" si="13"/>
        <v>201250.3</v>
      </c>
      <c r="N15" s="16">
        <f t="shared" si="0"/>
        <v>14375.021428571428</v>
      </c>
      <c r="O15" s="24">
        <f t="shared" si="10"/>
        <v>14169.37</v>
      </c>
      <c r="P15" s="24">
        <f t="shared" si="11"/>
        <v>0</v>
      </c>
      <c r="Q15" s="25">
        <f t="shared" si="12"/>
        <v>14169.37</v>
      </c>
      <c r="R15" s="63">
        <f t="shared" si="1"/>
        <v>1896.789999999999</v>
      </c>
      <c r="S15" s="35">
        <f t="shared" si="14"/>
        <v>1472.8439875000004</v>
      </c>
      <c r="T15" s="35">
        <f t="shared" si="15"/>
        <v>423.9460124999987</v>
      </c>
      <c r="U15" s="72">
        <f t="shared" si="2"/>
        <v>5.477058332335389</v>
      </c>
      <c r="W15" s="6"/>
      <c r="X15" s="6"/>
      <c r="Y15" s="6"/>
      <c r="Z15" s="6"/>
    </row>
    <row r="16" spans="1:26" ht="14.25">
      <c r="A16" s="9">
        <v>15</v>
      </c>
      <c r="B16" s="28">
        <v>42231</v>
      </c>
      <c r="C16" s="16">
        <v>16439.19</v>
      </c>
      <c r="D16" s="12"/>
      <c r="E16" s="7"/>
      <c r="F16" s="46">
        <f t="shared" si="3"/>
        <v>-9.821922617493417</v>
      </c>
      <c r="G16" s="16">
        <f>IF(F16&gt;0.375,C16,IF(F16&lt;0.375,H16))</f>
        <v>18298.05806627338</v>
      </c>
      <c r="H16" s="13">
        <f>IF(F16&gt;0.75,I16,IF(0.375&gt;F16,K16,IF(0.75&gt;F16&gt;0.375,J16)))</f>
        <v>18298.05806627338</v>
      </c>
      <c r="I16" s="13">
        <f t="shared" si="6"/>
        <v>-895.2533518173768</v>
      </c>
      <c r="J16" s="13">
        <f>C16-(((((G15+D16-E16)*0.375)/100)+(G15+D16-E16)))</f>
        <v>-1858.8680662733823</v>
      </c>
      <c r="K16" s="13">
        <f>((((G15+D16-E16)*0.375)/100)+(G15+D16-E16))</f>
        <v>18298.05806627338</v>
      </c>
      <c r="L16" s="52">
        <f>IF(F16&gt;0.75,I16,IF(0.375&gt;F16,0,IF(0.75&gt;F16&gt;0.375,J16)))</f>
        <v>0</v>
      </c>
      <c r="M16" s="23">
        <f t="shared" si="13"/>
        <v>217689.49</v>
      </c>
      <c r="N16" s="16">
        <f t="shared" si="0"/>
        <v>14512.632666666666</v>
      </c>
      <c r="O16" s="24">
        <f t="shared" si="10"/>
        <v>14169.37</v>
      </c>
      <c r="P16" s="24">
        <f t="shared" si="11"/>
        <v>0</v>
      </c>
      <c r="Q16" s="25">
        <f t="shared" si="12"/>
        <v>14169.37</v>
      </c>
      <c r="R16" s="63">
        <f t="shared" si="1"/>
        <v>2269.819999999998</v>
      </c>
      <c r="S16" s="35">
        <f t="shared" si="14"/>
        <v>1472.8439875000004</v>
      </c>
      <c r="T16" s="35">
        <f t="shared" si="15"/>
        <v>796.9760124999975</v>
      </c>
      <c r="U16" s="72">
        <f t="shared" si="2"/>
        <v>9.518776641444626</v>
      </c>
      <c r="W16" s="6"/>
      <c r="X16" s="6"/>
      <c r="Y16" s="6"/>
      <c r="Z16" s="6"/>
    </row>
    <row r="17" spans="1:26" ht="14.25">
      <c r="A17" s="9">
        <v>16</v>
      </c>
      <c r="B17" s="27">
        <v>42245</v>
      </c>
      <c r="C17" s="16">
        <v>12967.96</v>
      </c>
      <c r="D17" s="12"/>
      <c r="E17" s="53"/>
      <c r="F17" s="62">
        <f t="shared" si="3"/>
        <v>-29.129310044641915</v>
      </c>
      <c r="G17" s="16">
        <f t="shared" si="16"/>
        <v>18435.293501770433</v>
      </c>
      <c r="H17" s="13">
        <f t="shared" si="17"/>
        <v>18435.293501770433</v>
      </c>
      <c r="I17" s="13">
        <f t="shared" si="6"/>
        <v>-2665.049033136691</v>
      </c>
      <c r="J17" s="13">
        <f t="shared" si="18"/>
        <v>-5467.333501770434</v>
      </c>
      <c r="K17" s="13">
        <f t="shared" si="19"/>
        <v>18435.293501770433</v>
      </c>
      <c r="L17" s="52">
        <f t="shared" si="20"/>
        <v>0</v>
      </c>
      <c r="M17" s="23">
        <f t="shared" si="13"/>
        <v>230657.44999999998</v>
      </c>
      <c r="N17" s="16">
        <f t="shared" si="0"/>
        <v>14416.090624999999</v>
      </c>
      <c r="O17" s="24">
        <f t="shared" si="10"/>
        <v>14169.37</v>
      </c>
      <c r="P17" s="24">
        <f t="shared" si="11"/>
        <v>0</v>
      </c>
      <c r="Q17" s="25">
        <f t="shared" si="12"/>
        <v>14169.37</v>
      </c>
      <c r="R17" s="48">
        <f t="shared" si="1"/>
        <v>-1201.4100000000017</v>
      </c>
      <c r="S17" s="35">
        <f t="shared" si="14"/>
        <v>1472.8439875000004</v>
      </c>
      <c r="T17" s="35">
        <f t="shared" si="15"/>
        <v>-2674.253987500002</v>
      </c>
      <c r="U17" s="94">
        <f t="shared" si="2"/>
        <v>-30.144529766976987</v>
      </c>
      <c r="W17" s="6"/>
      <c r="X17" s="6"/>
      <c r="Y17" s="6"/>
      <c r="Z17" s="6"/>
    </row>
    <row r="18" spans="1:26" ht="14.25">
      <c r="A18" s="9">
        <v>17</v>
      </c>
      <c r="B18" s="27">
        <v>42259</v>
      </c>
      <c r="C18" s="16">
        <v>12113.49</v>
      </c>
      <c r="D18" s="12"/>
      <c r="E18" s="7"/>
      <c r="F18" s="62">
        <f t="shared" si="3"/>
        <v>-34.29185166573735</v>
      </c>
      <c r="G18" s="16">
        <f t="shared" si="16"/>
        <v>18573.55820303371</v>
      </c>
      <c r="H18" s="13">
        <f t="shared" si="17"/>
        <v>18573.55820303371</v>
      </c>
      <c r="I18" s="13">
        <f t="shared" si="6"/>
        <v>-3160.9017508852166</v>
      </c>
      <c r="J18" s="13">
        <f t="shared" si="18"/>
        <v>-6460.06820303371</v>
      </c>
      <c r="K18" s="13">
        <f t="shared" si="19"/>
        <v>18573.55820303371</v>
      </c>
      <c r="L18" s="52">
        <f t="shared" si="20"/>
        <v>0</v>
      </c>
      <c r="M18" s="23">
        <f t="shared" si="13"/>
        <v>242770.93999999997</v>
      </c>
      <c r="N18" s="16">
        <f t="shared" si="0"/>
        <v>14280.643529411764</v>
      </c>
      <c r="O18" s="24">
        <f t="shared" si="10"/>
        <v>14169.37</v>
      </c>
      <c r="P18" s="24">
        <f t="shared" si="11"/>
        <v>0</v>
      </c>
      <c r="Q18" s="25">
        <f t="shared" si="12"/>
        <v>14169.37</v>
      </c>
      <c r="R18" s="48">
        <f t="shared" si="1"/>
        <v>-2055.880000000001</v>
      </c>
      <c r="S18" s="35">
        <f t="shared" si="14"/>
        <v>1472.8439875000004</v>
      </c>
      <c r="T18" s="35">
        <f t="shared" si="15"/>
        <v>-3528.7239875000014</v>
      </c>
      <c r="U18" s="65">
        <f t="shared" si="2"/>
        <v>-37.79151807666933</v>
      </c>
      <c r="W18" s="6"/>
      <c r="X18" s="6"/>
      <c r="Y18" s="6"/>
      <c r="Z18" s="6"/>
    </row>
    <row r="19" spans="1:26" s="2" customFormat="1" ht="14.25">
      <c r="A19" s="9">
        <v>18</v>
      </c>
      <c r="B19" s="27">
        <v>42273</v>
      </c>
      <c r="C19" s="16">
        <v>12838.77</v>
      </c>
      <c r="D19" s="12"/>
      <c r="E19" s="7"/>
      <c r="F19" s="62">
        <f t="shared" si="3"/>
        <v>-30.876088148241937</v>
      </c>
      <c r="G19" s="16">
        <f t="shared" si="16"/>
        <v>18712.859889556465</v>
      </c>
      <c r="H19" s="13">
        <f t="shared" si="17"/>
        <v>18712.859889556465</v>
      </c>
      <c r="I19" s="13">
        <f t="shared" si="6"/>
        <v>-2867.394101516855</v>
      </c>
      <c r="J19" s="13">
        <f t="shared" si="18"/>
        <v>-5874.089889556464</v>
      </c>
      <c r="K19" s="13">
        <f t="shared" si="19"/>
        <v>18712.859889556465</v>
      </c>
      <c r="L19" s="52">
        <f t="shared" si="20"/>
        <v>0</v>
      </c>
      <c r="M19" s="23">
        <f t="shared" si="13"/>
        <v>255609.70999999996</v>
      </c>
      <c r="N19" s="16">
        <f t="shared" si="0"/>
        <v>14200.539444444443</v>
      </c>
      <c r="O19" s="39">
        <f t="shared" si="10"/>
        <v>14169.37</v>
      </c>
      <c r="P19" s="39">
        <f t="shared" si="11"/>
        <v>0</v>
      </c>
      <c r="Q19" s="61">
        <f t="shared" si="12"/>
        <v>14169.37</v>
      </c>
      <c r="R19" s="50">
        <f t="shared" si="1"/>
        <v>-1330.6000000000004</v>
      </c>
      <c r="S19" s="40">
        <f t="shared" si="14"/>
        <v>1472.8439875000004</v>
      </c>
      <c r="T19" s="40">
        <f t="shared" si="15"/>
        <v>-2803.4439875000007</v>
      </c>
      <c r="U19" s="95">
        <f t="shared" si="2"/>
        <v>-28.51595257277199</v>
      </c>
      <c r="W19" s="7"/>
      <c r="X19" s="7"/>
      <c r="Y19" s="7"/>
      <c r="Z19" s="7"/>
    </row>
    <row r="20" spans="1:26" ht="14.25">
      <c r="A20" s="9">
        <v>19</v>
      </c>
      <c r="B20" s="27">
        <v>42287</v>
      </c>
      <c r="C20" s="16">
        <v>12162.36</v>
      </c>
      <c r="D20" s="12"/>
      <c r="E20" s="7"/>
      <c r="F20" s="62">
        <f t="shared" si="3"/>
        <v>-35.005338191049354</v>
      </c>
      <c r="G20" s="16">
        <f t="shared" si="16"/>
        <v>18853.206338728138</v>
      </c>
      <c r="H20" s="13">
        <f aca="true" t="shared" si="21" ref="H20:H83">IF(F20&gt;1.5,I20,IF(0.75&gt;F20,K20,IF(1.5&gt;F20&gt;0.75,J20)))</f>
        <v>18853.206338728138</v>
      </c>
      <c r="I20" s="13">
        <f t="shared" si="6"/>
        <v>-3275.249944778232</v>
      </c>
      <c r="J20" s="13">
        <f aca="true" t="shared" si="22" ref="J20:J83">C20-(((((G19+D20-E20)*0.75)/100)+(G19+D20-E20)))</f>
        <v>-6690.846338728137</v>
      </c>
      <c r="K20" s="13">
        <f aca="true" t="shared" si="23" ref="K20:K83">((((G19+D20-E20)*0.75)/100)+(G19+D20-E20))</f>
        <v>18853.206338728138</v>
      </c>
      <c r="L20" s="52">
        <f t="shared" si="20"/>
        <v>0</v>
      </c>
      <c r="M20" s="23">
        <f t="shared" si="13"/>
        <v>267772.06999999995</v>
      </c>
      <c r="N20" s="16">
        <f t="shared" si="0"/>
        <v>14093.26684210526</v>
      </c>
      <c r="O20" s="24">
        <f t="shared" si="10"/>
        <v>14169.37</v>
      </c>
      <c r="P20" s="24">
        <f t="shared" si="11"/>
        <v>0</v>
      </c>
      <c r="Q20" s="25">
        <f t="shared" si="12"/>
        <v>14169.37</v>
      </c>
      <c r="R20" s="48">
        <f t="shared" si="1"/>
        <v>-2007.0100000000002</v>
      </c>
      <c r="S20" s="35">
        <f t="shared" si="14"/>
        <v>1472.8439875000004</v>
      </c>
      <c r="T20" s="35">
        <f t="shared" si="15"/>
        <v>-3479.8539875000006</v>
      </c>
      <c r="U20" s="94">
        <f t="shared" si="2"/>
        <v>-33.78851411762251</v>
      </c>
      <c r="W20" s="6"/>
      <c r="X20" s="6"/>
      <c r="Y20" s="6"/>
      <c r="Z20" s="6"/>
    </row>
    <row r="21" spans="1:26" ht="14.25">
      <c r="A21" s="9">
        <v>20</v>
      </c>
      <c r="B21" s="27">
        <v>42301</v>
      </c>
      <c r="C21" s="16">
        <v>12212.28</v>
      </c>
      <c r="D21" s="12"/>
      <c r="E21" s="7"/>
      <c r="F21" s="62">
        <f t="shared" si="3"/>
        <v>-35.224386873050804</v>
      </c>
      <c r="G21" s="16">
        <f t="shared" si="16"/>
        <v>18994.6053862686</v>
      </c>
      <c r="H21" s="13">
        <f t="shared" si="21"/>
        <v>18994.6053862686</v>
      </c>
      <c r="I21" s="13">
        <f t="shared" si="6"/>
        <v>-3320.4631693640686</v>
      </c>
      <c r="J21" s="13">
        <f t="shared" si="22"/>
        <v>-6782.325386268598</v>
      </c>
      <c r="K21" s="13">
        <f t="shared" si="23"/>
        <v>18994.6053862686</v>
      </c>
      <c r="L21" s="52">
        <f t="shared" si="20"/>
        <v>0</v>
      </c>
      <c r="M21" s="23">
        <f t="shared" si="13"/>
        <v>279984.35</v>
      </c>
      <c r="N21" s="16">
        <f t="shared" si="0"/>
        <v>13999.217499999999</v>
      </c>
      <c r="O21" s="24">
        <f t="shared" si="10"/>
        <v>14169.37</v>
      </c>
      <c r="P21" s="24">
        <f t="shared" si="11"/>
        <v>0</v>
      </c>
      <c r="Q21" s="25">
        <f t="shared" si="12"/>
        <v>14169.37</v>
      </c>
      <c r="R21" s="48">
        <f t="shared" si="1"/>
        <v>-1957.0900000000001</v>
      </c>
      <c r="S21" s="35">
        <f t="shared" si="14"/>
        <v>1472.8439875000004</v>
      </c>
      <c r="T21" s="35">
        <f t="shared" si="15"/>
        <v>-3429.9339875000005</v>
      </c>
      <c r="U21" s="94">
        <f t="shared" si="2"/>
        <v>-31.85116727952831</v>
      </c>
      <c r="W21" s="6"/>
      <c r="X21" s="6"/>
      <c r="Y21" s="6"/>
      <c r="Z21" s="6"/>
    </row>
    <row r="22" spans="1:21" ht="14.25">
      <c r="A22" s="9">
        <v>21</v>
      </c>
      <c r="B22" s="28">
        <v>42315</v>
      </c>
      <c r="C22" s="16">
        <v>13470.28</v>
      </c>
      <c r="D22" s="59"/>
      <c r="E22" s="53"/>
      <c r="F22" s="62">
        <f t="shared" si="3"/>
        <v>-29.083654405698745</v>
      </c>
      <c r="G22" s="16">
        <f>IF(F22&gt;0.375,C22,IF(F22&lt;0.375,H22))</f>
        <v>19065.835156467107</v>
      </c>
      <c r="H22" s="13">
        <f>IF(F22&gt;0.75,I22,IF(0.375&gt;F22,K22,IF(0.75&gt;F22&gt;0.375,J22)))</f>
        <v>19065.835156467107</v>
      </c>
      <c r="I22" s="13">
        <f t="shared" si="6"/>
        <v>-2762.162693134299</v>
      </c>
      <c r="J22" s="13">
        <f>C22-(((((G21+D22-E22)*0.375)/100)+(G21+D22-E22)))</f>
        <v>-5595.555156467106</v>
      </c>
      <c r="K22" s="13">
        <f>((((G21+D22-E22)*0.375)/100)+(G21+D22-E22))</f>
        <v>19065.835156467107</v>
      </c>
      <c r="L22" s="52">
        <f>IF(F22&gt;0.75,I22,IF(0.375&gt;F22,0,IF(0.75&gt;F22&gt;0.375,J22)))</f>
        <v>0</v>
      </c>
      <c r="M22" s="23">
        <f t="shared" si="13"/>
        <v>293454.63</v>
      </c>
      <c r="N22" s="16">
        <f t="shared" si="0"/>
        <v>13974.03</v>
      </c>
      <c r="O22" s="24">
        <f t="shared" si="10"/>
        <v>14169.37</v>
      </c>
      <c r="P22" s="24">
        <f t="shared" si="11"/>
        <v>0</v>
      </c>
      <c r="Q22" s="25">
        <f t="shared" si="12"/>
        <v>14169.37</v>
      </c>
      <c r="R22" s="48">
        <f t="shared" si="1"/>
        <v>-699.0900000000001</v>
      </c>
      <c r="S22" s="35">
        <f t="shared" si="14"/>
        <v>1472.8439875000004</v>
      </c>
      <c r="T22" s="35">
        <f t="shared" si="15"/>
        <v>-2171.9339875000005</v>
      </c>
      <c r="U22" s="94">
        <f t="shared" si="2"/>
        <v>-19.24327575782328</v>
      </c>
    </row>
    <row r="23" spans="1:21" ht="14.25">
      <c r="A23" s="9">
        <v>22</v>
      </c>
      <c r="B23" s="27">
        <v>42329</v>
      </c>
      <c r="C23" s="16">
        <v>13101.73</v>
      </c>
      <c r="D23" s="12"/>
      <c r="E23" s="53"/>
      <c r="F23" s="46">
        <f t="shared" si="3"/>
        <v>-31.2816360129081</v>
      </c>
      <c r="G23" s="13">
        <f aca="true" t="shared" si="24" ref="G23:G83">IF(F23&gt;0.75,C23,IF(F23&lt;0.75,H23))</f>
        <v>19208.82892014061</v>
      </c>
      <c r="H23" s="13">
        <f t="shared" si="21"/>
        <v>19208.82892014061</v>
      </c>
      <c r="I23" s="13">
        <f t="shared" si="6"/>
        <v>-2982.0525782335535</v>
      </c>
      <c r="J23" s="13">
        <f t="shared" si="22"/>
        <v>-6107.098920140612</v>
      </c>
      <c r="K23" s="13">
        <f t="shared" si="23"/>
        <v>19208.82892014061</v>
      </c>
      <c r="L23" s="52">
        <f aca="true" t="shared" si="25" ref="L23:L83">IF(F23&gt;1.5,I23,IF(0.75&gt;F23,0,IF(1.5&gt;F23&gt;0.75,J23)))</f>
        <v>0</v>
      </c>
      <c r="M23" s="23">
        <f t="shared" si="13"/>
        <v>306556.36</v>
      </c>
      <c r="N23" s="16">
        <f t="shared" si="0"/>
        <v>13934.38</v>
      </c>
      <c r="O23" s="24">
        <f t="shared" si="10"/>
        <v>14169.37</v>
      </c>
      <c r="P23" s="24">
        <f t="shared" si="11"/>
        <v>0</v>
      </c>
      <c r="Q23" s="25">
        <f t="shared" si="12"/>
        <v>14169.37</v>
      </c>
      <c r="R23" s="48">
        <f t="shared" si="1"/>
        <v>-1067.6400000000012</v>
      </c>
      <c r="S23" s="35">
        <f t="shared" si="14"/>
        <v>1472.8439875000004</v>
      </c>
      <c r="T23" s="35">
        <f t="shared" si="15"/>
        <v>-2540.4839875000016</v>
      </c>
      <c r="U23" s="94">
        <f t="shared" si="2"/>
        <v>-21.54663621234283</v>
      </c>
    </row>
    <row r="24" spans="1:21" ht="14.25">
      <c r="A24" s="9">
        <v>23</v>
      </c>
      <c r="B24" s="27">
        <v>42343</v>
      </c>
      <c r="C24" s="15"/>
      <c r="D24" s="12"/>
      <c r="E24" s="7"/>
      <c r="F24" s="46">
        <f t="shared" si="3"/>
        <v>-100</v>
      </c>
      <c r="G24" s="13">
        <f t="shared" si="24"/>
        <v>19352.895137041665</v>
      </c>
      <c r="H24" s="13">
        <f t="shared" si="21"/>
        <v>19352.895137041665</v>
      </c>
      <c r="I24" s="13">
        <f t="shared" si="6"/>
        <v>-9604.414460070306</v>
      </c>
      <c r="J24" s="13">
        <f t="shared" si="22"/>
        <v>-19352.895137041665</v>
      </c>
      <c r="K24" s="13">
        <f t="shared" si="23"/>
        <v>19352.895137041665</v>
      </c>
      <c r="L24" s="47">
        <f t="shared" si="25"/>
        <v>0</v>
      </c>
      <c r="M24" s="23">
        <f t="shared" si="13"/>
        <v>306556.36</v>
      </c>
      <c r="N24" s="13">
        <f t="shared" si="0"/>
        <v>13328.537391304348</v>
      </c>
      <c r="O24" s="24">
        <f t="shared" si="10"/>
        <v>14169.37</v>
      </c>
      <c r="P24" s="24">
        <f t="shared" si="11"/>
        <v>0</v>
      </c>
      <c r="Q24" s="24">
        <f t="shared" si="12"/>
        <v>14169.37</v>
      </c>
      <c r="R24" s="48">
        <f t="shared" si="1"/>
        <v>-14169.37</v>
      </c>
      <c r="S24" s="35">
        <f t="shared" si="14"/>
        <v>1472.8439875000004</v>
      </c>
      <c r="T24" s="35">
        <f t="shared" si="15"/>
        <v>-15642.213987500001</v>
      </c>
      <c r="U24" s="49">
        <f t="shared" si="2"/>
        <v>-132.66649032334544</v>
      </c>
    </row>
    <row r="25" spans="1:21" ht="14.25">
      <c r="A25" s="9">
        <v>24</v>
      </c>
      <c r="B25" s="27">
        <v>42357</v>
      </c>
      <c r="C25" s="15"/>
      <c r="D25" s="12"/>
      <c r="E25" s="7"/>
      <c r="F25" s="46">
        <f t="shared" si="3"/>
        <v>-100</v>
      </c>
      <c r="G25" s="13">
        <f t="shared" si="24"/>
        <v>19498.041850569476</v>
      </c>
      <c r="H25" s="13">
        <f t="shared" si="21"/>
        <v>19498.041850569476</v>
      </c>
      <c r="I25" s="13">
        <f t="shared" si="6"/>
        <v>-9676.447568520833</v>
      </c>
      <c r="J25" s="13">
        <f t="shared" si="22"/>
        <v>-19498.041850569476</v>
      </c>
      <c r="K25" s="13">
        <f t="shared" si="23"/>
        <v>19498.041850569476</v>
      </c>
      <c r="L25" s="47">
        <f t="shared" si="25"/>
        <v>0</v>
      </c>
      <c r="M25" s="23">
        <f t="shared" si="13"/>
        <v>306556.36</v>
      </c>
      <c r="N25" s="13">
        <f t="shared" si="0"/>
        <v>12773.181666666665</v>
      </c>
      <c r="O25" s="24">
        <f t="shared" si="10"/>
        <v>14169.37</v>
      </c>
      <c r="P25" s="24">
        <f t="shared" si="11"/>
        <v>0</v>
      </c>
      <c r="Q25" s="24">
        <f t="shared" si="12"/>
        <v>14169.37</v>
      </c>
      <c r="R25" s="48">
        <f t="shared" si="1"/>
        <v>-14169.37</v>
      </c>
      <c r="S25" s="35">
        <f t="shared" si="14"/>
        <v>1472.8439875000004</v>
      </c>
      <c r="T25" s="35">
        <f t="shared" si="15"/>
        <v>-15642.213987500001</v>
      </c>
      <c r="U25" s="49">
        <f t="shared" si="2"/>
        <v>-132.66649032334547</v>
      </c>
    </row>
    <row r="26" spans="1:21" ht="14.25">
      <c r="A26" s="9">
        <v>25</v>
      </c>
      <c r="B26" s="27">
        <v>42371</v>
      </c>
      <c r="C26" s="15"/>
      <c r="D26" s="12"/>
      <c r="E26" s="7"/>
      <c r="F26" s="46">
        <f t="shared" si="3"/>
        <v>-100</v>
      </c>
      <c r="G26" s="13">
        <f t="shared" si="24"/>
        <v>19644.277164448747</v>
      </c>
      <c r="H26" s="13">
        <f t="shared" si="21"/>
        <v>19644.277164448747</v>
      </c>
      <c r="I26" s="13">
        <f t="shared" si="6"/>
        <v>-9749.020925284738</v>
      </c>
      <c r="J26" s="13">
        <f t="shared" si="22"/>
        <v>-19644.277164448747</v>
      </c>
      <c r="K26" s="13">
        <f t="shared" si="23"/>
        <v>19644.277164448747</v>
      </c>
      <c r="L26" s="47">
        <f t="shared" si="25"/>
        <v>0</v>
      </c>
      <c r="M26" s="23">
        <f t="shared" si="13"/>
        <v>306556.36</v>
      </c>
      <c r="N26" s="13">
        <f t="shared" si="0"/>
        <v>12262.2544</v>
      </c>
      <c r="O26" s="24">
        <f t="shared" si="10"/>
        <v>14169.37</v>
      </c>
      <c r="P26" s="24">
        <f t="shared" si="11"/>
        <v>0</v>
      </c>
      <c r="Q26" s="24">
        <f t="shared" si="12"/>
        <v>14169.37</v>
      </c>
      <c r="R26" s="48">
        <f t="shared" si="1"/>
        <v>-14169.37</v>
      </c>
      <c r="S26" s="35">
        <f t="shared" si="14"/>
        <v>1472.8439875000004</v>
      </c>
      <c r="T26" s="35">
        <f t="shared" si="15"/>
        <v>-15642.213987500001</v>
      </c>
      <c r="U26" s="49">
        <f t="shared" si="2"/>
        <v>-132.66649032334544</v>
      </c>
    </row>
    <row r="27" spans="1:21" ht="14.25">
      <c r="A27" s="9">
        <v>26</v>
      </c>
      <c r="B27" s="27">
        <v>42385</v>
      </c>
      <c r="C27" s="15"/>
      <c r="D27" s="12"/>
      <c r="E27" s="7"/>
      <c r="F27" s="46">
        <f t="shared" si="3"/>
        <v>-100</v>
      </c>
      <c r="G27" s="13">
        <f t="shared" si="24"/>
        <v>19791.609243182113</v>
      </c>
      <c r="H27" s="13">
        <f t="shared" si="21"/>
        <v>19791.609243182113</v>
      </c>
      <c r="I27" s="13">
        <f t="shared" si="6"/>
        <v>-9822.138582224374</v>
      </c>
      <c r="J27" s="13">
        <f t="shared" si="22"/>
        <v>-19791.609243182113</v>
      </c>
      <c r="K27" s="13">
        <f t="shared" si="23"/>
        <v>19791.609243182113</v>
      </c>
      <c r="L27" s="47">
        <f t="shared" si="25"/>
        <v>0</v>
      </c>
      <c r="M27" s="23">
        <f t="shared" si="13"/>
        <v>306556.36</v>
      </c>
      <c r="N27" s="13">
        <f t="shared" si="0"/>
        <v>11790.629230769231</v>
      </c>
      <c r="O27" s="24">
        <f t="shared" si="10"/>
        <v>14169.37</v>
      </c>
      <c r="P27" s="24">
        <f t="shared" si="11"/>
        <v>0</v>
      </c>
      <c r="Q27" s="24">
        <f t="shared" si="12"/>
        <v>14169.37</v>
      </c>
      <c r="R27" s="48">
        <f t="shared" si="1"/>
        <v>-14169.37</v>
      </c>
      <c r="S27" s="35">
        <f t="shared" si="14"/>
        <v>1472.8439875000004</v>
      </c>
      <c r="T27" s="35">
        <f t="shared" si="15"/>
        <v>-15642.213987500001</v>
      </c>
      <c r="U27" s="49">
        <f t="shared" si="2"/>
        <v>-132.66649032334544</v>
      </c>
    </row>
    <row r="28" spans="1:21" s="2" customFormat="1" ht="14.25">
      <c r="A28" s="9">
        <v>27</v>
      </c>
      <c r="B28" s="27">
        <v>42399</v>
      </c>
      <c r="C28" s="15"/>
      <c r="D28" s="12"/>
      <c r="E28" s="7"/>
      <c r="F28" s="46">
        <f t="shared" si="3"/>
        <v>-100</v>
      </c>
      <c r="G28" s="13">
        <f t="shared" si="24"/>
        <v>19940.04631250598</v>
      </c>
      <c r="H28" s="13">
        <f t="shared" si="21"/>
        <v>19940.04631250598</v>
      </c>
      <c r="I28" s="13">
        <f t="shared" si="6"/>
        <v>-9895.804621591056</v>
      </c>
      <c r="J28" s="13">
        <f t="shared" si="22"/>
        <v>-19940.04631250598</v>
      </c>
      <c r="K28" s="13">
        <f t="shared" si="23"/>
        <v>19940.04631250598</v>
      </c>
      <c r="L28" s="47">
        <f t="shared" si="25"/>
        <v>0</v>
      </c>
      <c r="M28" s="23">
        <f t="shared" si="13"/>
        <v>306556.36</v>
      </c>
      <c r="N28" s="13">
        <f t="shared" si="0"/>
        <v>11353.93925925926</v>
      </c>
      <c r="O28" s="39">
        <f t="shared" si="10"/>
        <v>14169.37</v>
      </c>
      <c r="P28" s="39">
        <f t="shared" si="11"/>
        <v>0</v>
      </c>
      <c r="Q28" s="39">
        <f t="shared" si="12"/>
        <v>14169.37</v>
      </c>
      <c r="R28" s="50">
        <f t="shared" si="1"/>
        <v>-14169.37</v>
      </c>
      <c r="S28" s="40">
        <f t="shared" si="14"/>
        <v>1472.8439875000004</v>
      </c>
      <c r="T28" s="40">
        <f t="shared" si="15"/>
        <v>-15642.213987500001</v>
      </c>
      <c r="U28" s="49">
        <f t="shared" si="2"/>
        <v>-132.6664903233454</v>
      </c>
    </row>
    <row r="29" spans="1:21" ht="14.25">
      <c r="A29" s="9">
        <v>28</v>
      </c>
      <c r="B29" s="27">
        <v>42413</v>
      </c>
      <c r="C29" s="15"/>
      <c r="D29" s="12"/>
      <c r="E29" s="7"/>
      <c r="F29" s="46">
        <f t="shared" si="3"/>
        <v>-100</v>
      </c>
      <c r="G29" s="13">
        <f t="shared" si="24"/>
        <v>20089.596659849776</v>
      </c>
      <c r="H29" s="13">
        <f t="shared" si="21"/>
        <v>20089.596659849776</v>
      </c>
      <c r="I29" s="13">
        <f t="shared" si="6"/>
        <v>-9970.02315625299</v>
      </c>
      <c r="J29" s="13">
        <f t="shared" si="22"/>
        <v>-20089.596659849776</v>
      </c>
      <c r="K29" s="13">
        <f t="shared" si="23"/>
        <v>20089.596659849776</v>
      </c>
      <c r="L29" s="47">
        <f t="shared" si="25"/>
        <v>0</v>
      </c>
      <c r="M29" s="23">
        <f t="shared" si="13"/>
        <v>306556.36</v>
      </c>
      <c r="N29" s="13">
        <f t="shared" si="0"/>
        <v>10948.441428571428</v>
      </c>
      <c r="O29" s="24">
        <f t="shared" si="10"/>
        <v>14169.37</v>
      </c>
      <c r="P29" s="24">
        <f t="shared" si="11"/>
        <v>0</v>
      </c>
      <c r="Q29" s="24">
        <f t="shared" si="12"/>
        <v>14169.37</v>
      </c>
      <c r="R29" s="48">
        <f t="shared" si="1"/>
        <v>-14169.37</v>
      </c>
      <c r="S29" s="35">
        <f t="shared" si="14"/>
        <v>1472.8439875000004</v>
      </c>
      <c r="T29" s="35">
        <f t="shared" si="15"/>
        <v>-15642.213987500001</v>
      </c>
      <c r="U29" s="49">
        <f t="shared" si="2"/>
        <v>-132.66649032334544</v>
      </c>
    </row>
    <row r="30" spans="1:21" ht="14.25">
      <c r="A30" s="9">
        <v>29</v>
      </c>
      <c r="B30" s="27">
        <v>42427</v>
      </c>
      <c r="C30" s="15"/>
      <c r="D30" s="12"/>
      <c r="E30" s="7"/>
      <c r="F30" s="46">
        <f t="shared" si="3"/>
        <v>-100</v>
      </c>
      <c r="G30" s="13">
        <f t="shared" si="24"/>
        <v>20240.26863479865</v>
      </c>
      <c r="H30" s="13">
        <f t="shared" si="21"/>
        <v>20240.26863479865</v>
      </c>
      <c r="I30" s="13">
        <f t="shared" si="6"/>
        <v>-10044.798329924888</v>
      </c>
      <c r="J30" s="13">
        <f t="shared" si="22"/>
        <v>-20240.26863479865</v>
      </c>
      <c r="K30" s="13">
        <f t="shared" si="23"/>
        <v>20240.26863479865</v>
      </c>
      <c r="L30" s="47">
        <f t="shared" si="25"/>
        <v>0</v>
      </c>
      <c r="M30" s="23">
        <f t="shared" si="13"/>
        <v>306556.36</v>
      </c>
      <c r="N30" s="13">
        <f t="shared" si="0"/>
        <v>10570.908965517241</v>
      </c>
      <c r="O30" s="24">
        <f t="shared" si="10"/>
        <v>14169.37</v>
      </c>
      <c r="P30" s="24">
        <f t="shared" si="11"/>
        <v>0</v>
      </c>
      <c r="Q30" s="24">
        <f t="shared" si="12"/>
        <v>14169.37</v>
      </c>
      <c r="R30" s="48">
        <f t="shared" si="1"/>
        <v>-14169.37</v>
      </c>
      <c r="S30" s="35">
        <f t="shared" si="14"/>
        <v>1472.8439875000004</v>
      </c>
      <c r="T30" s="35">
        <f t="shared" si="15"/>
        <v>-15642.213987500001</v>
      </c>
      <c r="U30" s="49">
        <f t="shared" si="2"/>
        <v>-132.66649032334544</v>
      </c>
    </row>
    <row r="31" spans="1:21" ht="14.25">
      <c r="A31" s="9">
        <v>30</v>
      </c>
      <c r="B31" s="27">
        <v>42441</v>
      </c>
      <c r="C31" s="15"/>
      <c r="D31" s="12"/>
      <c r="E31" s="7"/>
      <c r="F31" s="46">
        <f t="shared" si="3"/>
        <v>-100</v>
      </c>
      <c r="G31" s="13">
        <f t="shared" si="24"/>
        <v>20392.07064955964</v>
      </c>
      <c r="H31" s="13">
        <f t="shared" si="21"/>
        <v>20392.07064955964</v>
      </c>
      <c r="I31" s="13">
        <f t="shared" si="6"/>
        <v>-10120.134317399325</v>
      </c>
      <c r="J31" s="13">
        <f t="shared" si="22"/>
        <v>-20392.07064955964</v>
      </c>
      <c r="K31" s="13">
        <f t="shared" si="23"/>
        <v>20392.07064955964</v>
      </c>
      <c r="L31" s="47">
        <f t="shared" si="25"/>
        <v>0</v>
      </c>
      <c r="M31" s="23">
        <f t="shared" si="13"/>
        <v>306556.36</v>
      </c>
      <c r="N31" s="13">
        <f t="shared" si="0"/>
        <v>10218.545333333333</v>
      </c>
      <c r="O31" s="24">
        <f t="shared" si="10"/>
        <v>14169.37</v>
      </c>
      <c r="P31" s="24">
        <f t="shared" si="11"/>
        <v>0</v>
      </c>
      <c r="Q31" s="24">
        <f t="shared" si="12"/>
        <v>14169.37</v>
      </c>
      <c r="R31" s="48">
        <f t="shared" si="1"/>
        <v>-14169.37</v>
      </c>
      <c r="S31" s="35">
        <f t="shared" si="14"/>
        <v>1472.8439875000004</v>
      </c>
      <c r="T31" s="35">
        <f t="shared" si="15"/>
        <v>-15642.213987500001</v>
      </c>
      <c r="U31" s="49">
        <f t="shared" si="2"/>
        <v>-132.66649032334547</v>
      </c>
    </row>
    <row r="32" spans="1:21" s="2" customFormat="1" ht="14.25">
      <c r="A32" s="9">
        <v>31</v>
      </c>
      <c r="B32" s="27">
        <v>42455</v>
      </c>
      <c r="C32" s="15"/>
      <c r="D32" s="12"/>
      <c r="E32" s="7"/>
      <c r="F32" s="46">
        <f t="shared" si="3"/>
        <v>-100</v>
      </c>
      <c r="G32" s="13">
        <f t="shared" si="24"/>
        <v>20545.011179431334</v>
      </c>
      <c r="H32" s="13">
        <f t="shared" si="21"/>
        <v>20545.011179431334</v>
      </c>
      <c r="I32" s="13">
        <f t="shared" si="6"/>
        <v>-10196.03532477982</v>
      </c>
      <c r="J32" s="13">
        <f t="shared" si="22"/>
        <v>-20545.011179431334</v>
      </c>
      <c r="K32" s="13">
        <f t="shared" si="23"/>
        <v>20545.011179431334</v>
      </c>
      <c r="L32" s="47">
        <f t="shared" si="25"/>
        <v>0</v>
      </c>
      <c r="M32" s="23">
        <f t="shared" si="13"/>
        <v>306556.36</v>
      </c>
      <c r="N32" s="13">
        <f t="shared" si="0"/>
        <v>9888.914838709677</v>
      </c>
      <c r="O32" s="39">
        <f t="shared" si="10"/>
        <v>14169.37</v>
      </c>
      <c r="P32" s="39">
        <f t="shared" si="11"/>
        <v>0</v>
      </c>
      <c r="Q32" s="39">
        <f t="shared" si="12"/>
        <v>14169.37</v>
      </c>
      <c r="R32" s="50">
        <f t="shared" si="1"/>
        <v>-14169.37</v>
      </c>
      <c r="S32" s="40">
        <f t="shared" si="14"/>
        <v>1472.8439875000004</v>
      </c>
      <c r="T32" s="40">
        <f t="shared" si="15"/>
        <v>-15642.213987500001</v>
      </c>
      <c r="U32" s="51">
        <f t="shared" si="2"/>
        <v>-132.66649032334547</v>
      </c>
    </row>
    <row r="33" spans="1:21" ht="14.25">
      <c r="A33" s="9">
        <v>32</v>
      </c>
      <c r="B33" s="27">
        <v>42469</v>
      </c>
      <c r="C33" s="15"/>
      <c r="D33" s="12"/>
      <c r="E33" s="7"/>
      <c r="F33" s="46">
        <f t="shared" si="3"/>
        <v>-100</v>
      </c>
      <c r="G33" s="13">
        <f t="shared" si="24"/>
        <v>20699.09876327707</v>
      </c>
      <c r="H33" s="13">
        <f t="shared" si="21"/>
        <v>20699.09876327707</v>
      </c>
      <c r="I33" s="13">
        <f t="shared" si="6"/>
        <v>-10272.505589715667</v>
      </c>
      <c r="J33" s="13">
        <f t="shared" si="22"/>
        <v>-20699.09876327707</v>
      </c>
      <c r="K33" s="13">
        <f t="shared" si="23"/>
        <v>20699.09876327707</v>
      </c>
      <c r="L33" s="47">
        <f t="shared" si="25"/>
        <v>0</v>
      </c>
      <c r="M33" s="23">
        <f t="shared" si="13"/>
        <v>306556.36</v>
      </c>
      <c r="N33" s="13">
        <f t="shared" si="0"/>
        <v>9579.88625</v>
      </c>
      <c r="O33" s="24">
        <f t="shared" si="10"/>
        <v>14169.37</v>
      </c>
      <c r="P33" s="24">
        <f t="shared" si="11"/>
        <v>0</v>
      </c>
      <c r="Q33" s="24">
        <f t="shared" si="12"/>
        <v>14169.37</v>
      </c>
      <c r="R33" s="48">
        <f t="shared" si="1"/>
        <v>-14169.37</v>
      </c>
      <c r="S33" s="35">
        <f t="shared" si="14"/>
        <v>1472.8439875000004</v>
      </c>
      <c r="T33" s="35">
        <f t="shared" si="15"/>
        <v>-15642.213987500001</v>
      </c>
      <c r="U33" s="49">
        <f t="shared" si="2"/>
        <v>-132.66649032334544</v>
      </c>
    </row>
    <row r="34" spans="1:21" ht="14.25">
      <c r="A34" s="9">
        <v>33</v>
      </c>
      <c r="B34" s="27">
        <v>42483</v>
      </c>
      <c r="C34" s="15"/>
      <c r="D34" s="12"/>
      <c r="E34" s="7"/>
      <c r="F34" s="46">
        <f t="shared" si="3"/>
        <v>-100</v>
      </c>
      <c r="G34" s="13">
        <f t="shared" si="24"/>
        <v>20854.34200400165</v>
      </c>
      <c r="H34" s="13">
        <f t="shared" si="21"/>
        <v>20854.34200400165</v>
      </c>
      <c r="I34" s="13">
        <f t="shared" si="6"/>
        <v>-10349.549381638535</v>
      </c>
      <c r="J34" s="13">
        <f t="shared" si="22"/>
        <v>-20854.34200400165</v>
      </c>
      <c r="K34" s="13">
        <f t="shared" si="23"/>
        <v>20854.34200400165</v>
      </c>
      <c r="L34" s="47">
        <f t="shared" si="25"/>
        <v>0</v>
      </c>
      <c r="M34" s="23">
        <f t="shared" si="13"/>
        <v>306556.36</v>
      </c>
      <c r="N34" s="13">
        <f aca="true" t="shared" si="26" ref="N34:N65">M34/A34</f>
        <v>9289.586666666666</v>
      </c>
      <c r="O34" s="24">
        <f t="shared" si="10"/>
        <v>14169.37</v>
      </c>
      <c r="P34" s="24">
        <f t="shared" si="11"/>
        <v>0</v>
      </c>
      <c r="Q34" s="24">
        <f t="shared" si="12"/>
        <v>14169.37</v>
      </c>
      <c r="R34" s="48">
        <f aca="true" t="shared" si="27" ref="R34:R65">C34-Q34</f>
        <v>-14169.37</v>
      </c>
      <c r="S34" s="35">
        <f t="shared" si="14"/>
        <v>1472.8439875000004</v>
      </c>
      <c r="T34" s="35">
        <f t="shared" si="15"/>
        <v>-15642.213987500001</v>
      </c>
      <c r="U34" s="49">
        <f aca="true" t="shared" si="28" ref="U34:U65">T34/N34*100/(A34/26)</f>
        <v>-132.66649032334547</v>
      </c>
    </row>
    <row r="35" spans="1:21" ht="14.25">
      <c r="A35" s="9">
        <v>34</v>
      </c>
      <c r="B35" s="27">
        <v>42497</v>
      </c>
      <c r="C35" s="15"/>
      <c r="D35" s="12"/>
      <c r="E35" s="7"/>
      <c r="F35" s="46">
        <f aca="true" t="shared" si="29" ref="F35:F66">(C35-(G34+D35-E35))/(G34+D35-E35)*100</f>
        <v>-100</v>
      </c>
      <c r="G35" s="13">
        <f t="shared" si="24"/>
        <v>21010.74956903166</v>
      </c>
      <c r="H35" s="13">
        <f t="shared" si="21"/>
        <v>21010.74956903166</v>
      </c>
      <c r="I35" s="13">
        <f aca="true" t="shared" si="30" ref="I35:I66">(C35-(G34+D35-E35))/2</f>
        <v>-10427.171002000825</v>
      </c>
      <c r="J35" s="13">
        <f t="shared" si="22"/>
        <v>-21010.74956903166</v>
      </c>
      <c r="K35" s="13">
        <f t="shared" si="23"/>
        <v>21010.74956903166</v>
      </c>
      <c r="L35" s="47">
        <f t="shared" si="25"/>
        <v>0</v>
      </c>
      <c r="M35" s="23">
        <f t="shared" si="13"/>
        <v>306556.36</v>
      </c>
      <c r="N35" s="13">
        <f t="shared" si="26"/>
        <v>9016.363529411765</v>
      </c>
      <c r="O35" s="24">
        <f aca="true" t="shared" si="31" ref="O35:O66">O34+D35</f>
        <v>14169.37</v>
      </c>
      <c r="P35" s="24">
        <f aca="true" t="shared" si="32" ref="P35:P66">P34+E35</f>
        <v>0</v>
      </c>
      <c r="Q35" s="24">
        <f t="shared" si="12"/>
        <v>14169.37</v>
      </c>
      <c r="R35" s="48">
        <f t="shared" si="27"/>
        <v>-14169.37</v>
      </c>
      <c r="S35" s="35">
        <f t="shared" si="14"/>
        <v>1472.8439875000004</v>
      </c>
      <c r="T35" s="35">
        <f t="shared" si="15"/>
        <v>-15642.213987500001</v>
      </c>
      <c r="U35" s="49">
        <f t="shared" si="28"/>
        <v>-132.66649032334544</v>
      </c>
    </row>
    <row r="36" spans="1:21" ht="14.25">
      <c r="A36" s="9">
        <v>35</v>
      </c>
      <c r="B36" s="27">
        <v>42511</v>
      </c>
      <c r="C36" s="15"/>
      <c r="D36" s="12"/>
      <c r="E36" s="7"/>
      <c r="F36" s="46">
        <f t="shared" si="29"/>
        <v>-100</v>
      </c>
      <c r="G36" s="13">
        <f t="shared" si="24"/>
        <v>21168.3301907994</v>
      </c>
      <c r="H36" s="13">
        <f t="shared" si="21"/>
        <v>21168.3301907994</v>
      </c>
      <c r="I36" s="13">
        <f t="shared" si="30"/>
        <v>-10505.37478451583</v>
      </c>
      <c r="J36" s="13">
        <f t="shared" si="22"/>
        <v>-21168.3301907994</v>
      </c>
      <c r="K36" s="13">
        <f t="shared" si="23"/>
        <v>21168.3301907994</v>
      </c>
      <c r="L36" s="47">
        <f t="shared" si="25"/>
        <v>0</v>
      </c>
      <c r="M36" s="23">
        <f t="shared" si="13"/>
        <v>306556.36</v>
      </c>
      <c r="N36" s="13">
        <f t="shared" si="26"/>
        <v>8758.753142857142</v>
      </c>
      <c r="O36" s="24">
        <f t="shared" si="31"/>
        <v>14169.37</v>
      </c>
      <c r="P36" s="24">
        <f t="shared" si="32"/>
        <v>0</v>
      </c>
      <c r="Q36" s="24">
        <f t="shared" si="12"/>
        <v>14169.37</v>
      </c>
      <c r="R36" s="48">
        <f t="shared" si="27"/>
        <v>-14169.37</v>
      </c>
      <c r="S36" s="35">
        <f t="shared" si="14"/>
        <v>1472.8439875000004</v>
      </c>
      <c r="T36" s="35">
        <f t="shared" si="15"/>
        <v>-15642.213987500001</v>
      </c>
      <c r="U36" s="49">
        <f t="shared" si="28"/>
        <v>-132.66649032334547</v>
      </c>
    </row>
    <row r="37" spans="1:21" ht="14.25">
      <c r="A37" s="9">
        <v>36</v>
      </c>
      <c r="B37" s="27">
        <v>42525</v>
      </c>
      <c r="C37" s="15"/>
      <c r="D37" s="12"/>
      <c r="E37" s="7"/>
      <c r="F37" s="46">
        <f t="shared" si="29"/>
        <v>-100</v>
      </c>
      <c r="G37" s="13">
        <f t="shared" si="24"/>
        <v>21327.092667230394</v>
      </c>
      <c r="H37" s="13">
        <f t="shared" si="21"/>
        <v>21327.092667230394</v>
      </c>
      <c r="I37" s="13">
        <f t="shared" si="30"/>
        <v>-10584.1650953997</v>
      </c>
      <c r="J37" s="13">
        <f t="shared" si="22"/>
        <v>-21327.092667230394</v>
      </c>
      <c r="K37" s="13">
        <f t="shared" si="23"/>
        <v>21327.092667230394</v>
      </c>
      <c r="L37" s="47">
        <f t="shared" si="25"/>
        <v>0</v>
      </c>
      <c r="M37" s="23">
        <f t="shared" si="13"/>
        <v>306556.36</v>
      </c>
      <c r="N37" s="13">
        <f t="shared" si="26"/>
        <v>8515.454444444444</v>
      </c>
      <c r="O37" s="24">
        <f t="shared" si="31"/>
        <v>14169.37</v>
      </c>
      <c r="P37" s="24">
        <f t="shared" si="32"/>
        <v>0</v>
      </c>
      <c r="Q37" s="24">
        <f t="shared" si="12"/>
        <v>14169.37</v>
      </c>
      <c r="R37" s="48">
        <f t="shared" si="27"/>
        <v>-14169.37</v>
      </c>
      <c r="S37" s="35">
        <f t="shared" si="14"/>
        <v>1472.8439875000004</v>
      </c>
      <c r="T37" s="35">
        <f t="shared" si="15"/>
        <v>-15642.213987500001</v>
      </c>
      <c r="U37" s="49">
        <f t="shared" si="28"/>
        <v>-132.66649032334547</v>
      </c>
    </row>
    <row r="38" spans="1:21" ht="14.25">
      <c r="A38" s="9">
        <v>37</v>
      </c>
      <c r="B38" s="27">
        <v>42539</v>
      </c>
      <c r="C38" s="15"/>
      <c r="D38" s="12"/>
      <c r="E38" s="7"/>
      <c r="F38" s="46">
        <f t="shared" si="29"/>
        <v>-100</v>
      </c>
      <c r="G38" s="13">
        <f t="shared" si="24"/>
        <v>21487.045862234623</v>
      </c>
      <c r="H38" s="13">
        <f t="shared" si="21"/>
        <v>21487.045862234623</v>
      </c>
      <c r="I38" s="13">
        <f t="shared" si="30"/>
        <v>-10663.546333615197</v>
      </c>
      <c r="J38" s="13">
        <f t="shared" si="22"/>
        <v>-21487.045862234623</v>
      </c>
      <c r="K38" s="13">
        <f t="shared" si="23"/>
        <v>21487.045862234623</v>
      </c>
      <c r="L38" s="47">
        <f t="shared" si="25"/>
        <v>0</v>
      </c>
      <c r="M38" s="23">
        <f t="shared" si="13"/>
        <v>306556.36</v>
      </c>
      <c r="N38" s="13">
        <f t="shared" si="26"/>
        <v>8285.307027027027</v>
      </c>
      <c r="O38" s="24">
        <f t="shared" si="31"/>
        <v>14169.37</v>
      </c>
      <c r="P38" s="24">
        <f t="shared" si="32"/>
        <v>0</v>
      </c>
      <c r="Q38" s="24">
        <f t="shared" si="12"/>
        <v>14169.37</v>
      </c>
      <c r="R38" s="48">
        <f t="shared" si="27"/>
        <v>-14169.37</v>
      </c>
      <c r="S38" s="35">
        <f t="shared" si="14"/>
        <v>1472.8439875000004</v>
      </c>
      <c r="T38" s="35">
        <f t="shared" si="15"/>
        <v>-15642.213987500001</v>
      </c>
      <c r="U38" s="49">
        <f t="shared" si="28"/>
        <v>-132.66649032334544</v>
      </c>
    </row>
    <row r="39" spans="1:21" ht="14.25">
      <c r="A39" s="9">
        <v>38</v>
      </c>
      <c r="B39" s="27">
        <v>42553</v>
      </c>
      <c r="C39" s="15"/>
      <c r="D39" s="60"/>
      <c r="E39" s="7"/>
      <c r="F39" s="46">
        <f t="shared" si="29"/>
        <v>-100</v>
      </c>
      <c r="G39" s="13">
        <f t="shared" si="24"/>
        <v>21648.198706201383</v>
      </c>
      <c r="H39" s="13">
        <f t="shared" si="21"/>
        <v>21648.198706201383</v>
      </c>
      <c r="I39" s="13">
        <f t="shared" si="30"/>
        <v>-10743.522931117312</v>
      </c>
      <c r="J39" s="13">
        <f t="shared" si="22"/>
        <v>-21648.198706201383</v>
      </c>
      <c r="K39" s="13">
        <f t="shared" si="23"/>
        <v>21648.198706201383</v>
      </c>
      <c r="L39" s="47">
        <f t="shared" si="25"/>
        <v>0</v>
      </c>
      <c r="M39" s="23">
        <f t="shared" si="13"/>
        <v>306556.36</v>
      </c>
      <c r="N39" s="13">
        <f t="shared" si="26"/>
        <v>8067.272631578947</v>
      </c>
      <c r="O39" s="24">
        <f t="shared" si="31"/>
        <v>14169.37</v>
      </c>
      <c r="P39" s="24">
        <f t="shared" si="32"/>
        <v>0</v>
      </c>
      <c r="Q39" s="24">
        <f t="shared" si="12"/>
        <v>14169.37</v>
      </c>
      <c r="R39" s="48">
        <f t="shared" si="27"/>
        <v>-14169.37</v>
      </c>
      <c r="S39" s="35">
        <f t="shared" si="14"/>
        <v>1472.8439875000004</v>
      </c>
      <c r="T39" s="35">
        <f t="shared" si="15"/>
        <v>-15642.213987500001</v>
      </c>
      <c r="U39" s="49">
        <f t="shared" si="28"/>
        <v>-132.66649032334547</v>
      </c>
    </row>
    <row r="40" spans="1:21" ht="14.25">
      <c r="A40" s="9">
        <v>39</v>
      </c>
      <c r="B40" s="27">
        <v>42567</v>
      </c>
      <c r="C40" s="15"/>
      <c r="D40" s="12"/>
      <c r="E40" s="7"/>
      <c r="F40" s="46">
        <f t="shared" si="29"/>
        <v>-100</v>
      </c>
      <c r="G40" s="13">
        <f t="shared" si="24"/>
        <v>21810.560196497892</v>
      </c>
      <c r="H40" s="13">
        <f t="shared" si="21"/>
        <v>21810.560196497892</v>
      </c>
      <c r="I40" s="13">
        <f t="shared" si="30"/>
        <v>-10824.099353100692</v>
      </c>
      <c r="J40" s="13">
        <f t="shared" si="22"/>
        <v>-21810.560196497892</v>
      </c>
      <c r="K40" s="13">
        <f t="shared" si="23"/>
        <v>21810.560196497892</v>
      </c>
      <c r="L40" s="47">
        <f t="shared" si="25"/>
        <v>0</v>
      </c>
      <c r="M40" s="23">
        <f t="shared" si="13"/>
        <v>306556.36</v>
      </c>
      <c r="N40" s="13">
        <f t="shared" si="26"/>
        <v>7860.419487179487</v>
      </c>
      <c r="O40" s="24">
        <f t="shared" si="31"/>
        <v>14169.37</v>
      </c>
      <c r="P40" s="24">
        <f t="shared" si="32"/>
        <v>0</v>
      </c>
      <c r="Q40" s="24">
        <f t="shared" si="12"/>
        <v>14169.37</v>
      </c>
      <c r="R40" s="48">
        <f t="shared" si="27"/>
        <v>-14169.37</v>
      </c>
      <c r="S40" s="35">
        <f t="shared" si="14"/>
        <v>1472.8439875000004</v>
      </c>
      <c r="T40" s="35">
        <f t="shared" si="15"/>
        <v>-15642.213987500001</v>
      </c>
      <c r="U40" s="49">
        <f t="shared" si="28"/>
        <v>-132.66649032334544</v>
      </c>
    </row>
    <row r="41" spans="1:21" ht="14.25">
      <c r="A41" s="9">
        <v>40</v>
      </c>
      <c r="B41" s="27">
        <v>42581</v>
      </c>
      <c r="C41" s="15"/>
      <c r="D41" s="12"/>
      <c r="E41" s="7"/>
      <c r="F41" s="46">
        <f t="shared" si="29"/>
        <v>-100</v>
      </c>
      <c r="G41" s="13">
        <f t="shared" si="24"/>
        <v>21974.139397971627</v>
      </c>
      <c r="H41" s="13">
        <f t="shared" si="21"/>
        <v>21974.139397971627</v>
      </c>
      <c r="I41" s="13">
        <f t="shared" si="30"/>
        <v>-10905.280098248946</v>
      </c>
      <c r="J41" s="13">
        <f t="shared" si="22"/>
        <v>-21974.139397971627</v>
      </c>
      <c r="K41" s="13">
        <f t="shared" si="23"/>
        <v>21974.139397971627</v>
      </c>
      <c r="L41" s="47">
        <f t="shared" si="25"/>
        <v>0</v>
      </c>
      <c r="M41" s="23">
        <f t="shared" si="13"/>
        <v>306556.36</v>
      </c>
      <c r="N41" s="13">
        <f t="shared" si="26"/>
        <v>7663.909</v>
      </c>
      <c r="O41" s="24">
        <f t="shared" si="31"/>
        <v>14169.37</v>
      </c>
      <c r="P41" s="24">
        <f t="shared" si="32"/>
        <v>0</v>
      </c>
      <c r="Q41" s="24">
        <f t="shared" si="12"/>
        <v>14169.37</v>
      </c>
      <c r="R41" s="48">
        <f t="shared" si="27"/>
        <v>-14169.37</v>
      </c>
      <c r="S41" s="35">
        <f t="shared" si="14"/>
        <v>1472.8439875000004</v>
      </c>
      <c r="T41" s="35">
        <f t="shared" si="15"/>
        <v>-15642.213987500001</v>
      </c>
      <c r="U41" s="49">
        <f t="shared" si="28"/>
        <v>-132.66649032334544</v>
      </c>
    </row>
    <row r="42" spans="1:21" ht="14.25">
      <c r="A42" s="9">
        <v>41</v>
      </c>
      <c r="B42" s="27">
        <v>42595</v>
      </c>
      <c r="C42" s="15"/>
      <c r="D42" s="12"/>
      <c r="E42" s="7"/>
      <c r="F42" s="46">
        <f t="shared" si="29"/>
        <v>-100</v>
      </c>
      <c r="G42" s="13">
        <f t="shared" si="24"/>
        <v>22138.945443456414</v>
      </c>
      <c r="H42" s="13">
        <f t="shared" si="21"/>
        <v>22138.945443456414</v>
      </c>
      <c r="I42" s="13">
        <f t="shared" si="30"/>
        <v>-10987.069698985813</v>
      </c>
      <c r="J42" s="13">
        <f t="shared" si="22"/>
        <v>-22138.945443456414</v>
      </c>
      <c r="K42" s="13">
        <f t="shared" si="23"/>
        <v>22138.945443456414</v>
      </c>
      <c r="L42" s="47">
        <f t="shared" si="25"/>
        <v>0</v>
      </c>
      <c r="M42" s="23">
        <f t="shared" si="13"/>
        <v>306556.36</v>
      </c>
      <c r="N42" s="13">
        <f t="shared" si="26"/>
        <v>7476.984390243902</v>
      </c>
      <c r="O42" s="24">
        <f t="shared" si="31"/>
        <v>14169.37</v>
      </c>
      <c r="P42" s="24">
        <f t="shared" si="32"/>
        <v>0</v>
      </c>
      <c r="Q42" s="24">
        <f t="shared" si="12"/>
        <v>14169.37</v>
      </c>
      <c r="R42" s="48">
        <f t="shared" si="27"/>
        <v>-14169.37</v>
      </c>
      <c r="S42" s="35">
        <f t="shared" si="14"/>
        <v>1472.8439875000004</v>
      </c>
      <c r="T42" s="35">
        <f t="shared" si="15"/>
        <v>-15642.213987500001</v>
      </c>
      <c r="U42" s="49">
        <f t="shared" si="28"/>
        <v>-132.66649032334544</v>
      </c>
    </row>
    <row r="43" spans="1:21" ht="14.25">
      <c r="A43" s="9">
        <v>42</v>
      </c>
      <c r="B43" s="27">
        <v>42609</v>
      </c>
      <c r="C43" s="15"/>
      <c r="D43" s="12"/>
      <c r="E43" s="7"/>
      <c r="F43" s="46">
        <f t="shared" si="29"/>
        <v>-100</v>
      </c>
      <c r="G43" s="13">
        <f t="shared" si="24"/>
        <v>22304.987534282336</v>
      </c>
      <c r="H43" s="13">
        <f t="shared" si="21"/>
        <v>22304.987534282336</v>
      </c>
      <c r="I43" s="13">
        <f t="shared" si="30"/>
        <v>-11069.472721728207</v>
      </c>
      <c r="J43" s="13">
        <f t="shared" si="22"/>
        <v>-22304.987534282336</v>
      </c>
      <c r="K43" s="13">
        <f t="shared" si="23"/>
        <v>22304.987534282336</v>
      </c>
      <c r="L43" s="47">
        <f t="shared" si="25"/>
        <v>0</v>
      </c>
      <c r="M43" s="23">
        <f t="shared" si="13"/>
        <v>306556.36</v>
      </c>
      <c r="N43" s="13">
        <f t="shared" si="26"/>
        <v>7298.960952380952</v>
      </c>
      <c r="O43" s="24">
        <f t="shared" si="31"/>
        <v>14169.37</v>
      </c>
      <c r="P43" s="24">
        <f t="shared" si="32"/>
        <v>0</v>
      </c>
      <c r="Q43" s="24">
        <f t="shared" si="12"/>
        <v>14169.37</v>
      </c>
      <c r="R43" s="48">
        <f t="shared" si="27"/>
        <v>-14169.37</v>
      </c>
      <c r="S43" s="35">
        <f t="shared" si="14"/>
        <v>1472.8439875000004</v>
      </c>
      <c r="T43" s="35">
        <f t="shared" si="15"/>
        <v>-15642.213987500001</v>
      </c>
      <c r="U43" s="49">
        <f t="shared" si="28"/>
        <v>-132.66649032334547</v>
      </c>
    </row>
    <row r="44" spans="1:21" ht="14.25">
      <c r="A44" s="9">
        <v>43</v>
      </c>
      <c r="B44" s="27">
        <v>42623</v>
      </c>
      <c r="C44" s="15"/>
      <c r="D44" s="12"/>
      <c r="E44" s="7"/>
      <c r="F44" s="46">
        <f t="shared" si="29"/>
        <v>-100</v>
      </c>
      <c r="G44" s="13">
        <f t="shared" si="24"/>
        <v>22472.274940789455</v>
      </c>
      <c r="H44" s="13">
        <f t="shared" si="21"/>
        <v>22472.274940789455</v>
      </c>
      <c r="I44" s="13">
        <f t="shared" si="30"/>
        <v>-11152.493767141168</v>
      </c>
      <c r="J44" s="13">
        <f t="shared" si="22"/>
        <v>-22472.274940789455</v>
      </c>
      <c r="K44" s="13">
        <f t="shared" si="23"/>
        <v>22472.274940789455</v>
      </c>
      <c r="L44" s="47">
        <f t="shared" si="25"/>
        <v>0</v>
      </c>
      <c r="M44" s="23">
        <f t="shared" si="13"/>
        <v>306556.36</v>
      </c>
      <c r="N44" s="13">
        <f t="shared" si="26"/>
        <v>7129.2176744186045</v>
      </c>
      <c r="O44" s="24">
        <f t="shared" si="31"/>
        <v>14169.37</v>
      </c>
      <c r="P44" s="24">
        <f t="shared" si="32"/>
        <v>0</v>
      </c>
      <c r="Q44" s="24">
        <f t="shared" si="12"/>
        <v>14169.37</v>
      </c>
      <c r="R44" s="48">
        <f t="shared" si="27"/>
        <v>-14169.37</v>
      </c>
      <c r="S44" s="35">
        <f t="shared" si="14"/>
        <v>1472.8439875000004</v>
      </c>
      <c r="T44" s="35">
        <f t="shared" si="15"/>
        <v>-15642.213987500001</v>
      </c>
      <c r="U44" s="49">
        <f t="shared" si="28"/>
        <v>-132.66649032334547</v>
      </c>
    </row>
    <row r="45" spans="1:21" s="2" customFormat="1" ht="14.25">
      <c r="A45" s="9">
        <v>44</v>
      </c>
      <c r="B45" s="27">
        <v>42637</v>
      </c>
      <c r="C45" s="15"/>
      <c r="D45" s="12"/>
      <c r="E45" s="7"/>
      <c r="F45" s="46">
        <f t="shared" si="29"/>
        <v>-100</v>
      </c>
      <c r="G45" s="13">
        <f t="shared" si="24"/>
        <v>22640.817002845375</v>
      </c>
      <c r="H45" s="13">
        <f t="shared" si="21"/>
        <v>22640.817002845375</v>
      </c>
      <c r="I45" s="13">
        <f t="shared" si="30"/>
        <v>-11236.137470394728</v>
      </c>
      <c r="J45" s="13">
        <f t="shared" si="22"/>
        <v>-22640.817002845375</v>
      </c>
      <c r="K45" s="13">
        <f t="shared" si="23"/>
        <v>22640.817002845375</v>
      </c>
      <c r="L45" s="47">
        <f t="shared" si="25"/>
        <v>0</v>
      </c>
      <c r="M45" s="23">
        <f t="shared" si="13"/>
        <v>306556.36</v>
      </c>
      <c r="N45" s="13">
        <f t="shared" si="26"/>
        <v>6967.19</v>
      </c>
      <c r="O45" s="39">
        <f t="shared" si="31"/>
        <v>14169.37</v>
      </c>
      <c r="P45" s="39">
        <f t="shared" si="32"/>
        <v>0</v>
      </c>
      <c r="Q45" s="39">
        <f t="shared" si="12"/>
        <v>14169.37</v>
      </c>
      <c r="R45" s="50">
        <f t="shared" si="27"/>
        <v>-14169.37</v>
      </c>
      <c r="S45" s="40">
        <f t="shared" si="14"/>
        <v>1472.8439875000004</v>
      </c>
      <c r="T45" s="40">
        <f t="shared" si="15"/>
        <v>-15642.213987500001</v>
      </c>
      <c r="U45" s="51">
        <f t="shared" si="28"/>
        <v>-132.66649032334547</v>
      </c>
    </row>
    <row r="46" spans="1:21" ht="14.25">
      <c r="A46" s="9">
        <v>45</v>
      </c>
      <c r="B46" s="27">
        <v>42651</v>
      </c>
      <c r="C46" s="15"/>
      <c r="D46" s="12"/>
      <c r="E46" s="7"/>
      <c r="F46" s="46">
        <f t="shared" si="29"/>
        <v>-100</v>
      </c>
      <c r="G46" s="13">
        <f t="shared" si="24"/>
        <v>22810.623130366715</v>
      </c>
      <c r="H46" s="13">
        <f t="shared" si="21"/>
        <v>22810.623130366715</v>
      </c>
      <c r="I46" s="13">
        <f t="shared" si="30"/>
        <v>-11320.408501422688</v>
      </c>
      <c r="J46" s="13">
        <f t="shared" si="22"/>
        <v>-22810.623130366715</v>
      </c>
      <c r="K46" s="13">
        <f t="shared" si="23"/>
        <v>22810.623130366715</v>
      </c>
      <c r="L46" s="47">
        <f t="shared" si="25"/>
        <v>0</v>
      </c>
      <c r="M46" s="23">
        <f t="shared" si="13"/>
        <v>306556.36</v>
      </c>
      <c r="N46" s="13">
        <f t="shared" si="26"/>
        <v>6812.363555555556</v>
      </c>
      <c r="O46" s="24">
        <f t="shared" si="31"/>
        <v>14169.37</v>
      </c>
      <c r="P46" s="24">
        <f t="shared" si="32"/>
        <v>0</v>
      </c>
      <c r="Q46" s="24">
        <f t="shared" si="12"/>
        <v>14169.37</v>
      </c>
      <c r="R46" s="48">
        <f t="shared" si="27"/>
        <v>-14169.37</v>
      </c>
      <c r="S46" s="35">
        <f t="shared" si="14"/>
        <v>1472.8439875000004</v>
      </c>
      <c r="T46" s="35">
        <f t="shared" si="15"/>
        <v>-15642.213987500001</v>
      </c>
      <c r="U46" s="49">
        <f t="shared" si="28"/>
        <v>-132.66649032334544</v>
      </c>
    </row>
    <row r="47" spans="1:21" ht="14.25">
      <c r="A47" s="9">
        <v>46</v>
      </c>
      <c r="B47" s="27">
        <v>42665</v>
      </c>
      <c r="C47" s="15"/>
      <c r="D47" s="12"/>
      <c r="E47" s="7"/>
      <c r="F47" s="46">
        <f t="shared" si="29"/>
        <v>-100</v>
      </c>
      <c r="G47" s="13">
        <f t="shared" si="24"/>
        <v>22981.702803844466</v>
      </c>
      <c r="H47" s="13">
        <f t="shared" si="21"/>
        <v>22981.702803844466</v>
      </c>
      <c r="I47" s="13">
        <f t="shared" si="30"/>
        <v>-11405.311565183358</v>
      </c>
      <c r="J47" s="13">
        <f t="shared" si="22"/>
        <v>-22981.702803844466</v>
      </c>
      <c r="K47" s="13">
        <f t="shared" si="23"/>
        <v>22981.702803844466</v>
      </c>
      <c r="L47" s="47">
        <f t="shared" si="25"/>
        <v>0</v>
      </c>
      <c r="M47" s="23">
        <f t="shared" si="13"/>
        <v>306556.36</v>
      </c>
      <c r="N47" s="13">
        <f t="shared" si="26"/>
        <v>6664.268695652174</v>
      </c>
      <c r="O47" s="24">
        <f t="shared" si="31"/>
        <v>14169.37</v>
      </c>
      <c r="P47" s="24">
        <f t="shared" si="32"/>
        <v>0</v>
      </c>
      <c r="Q47" s="24">
        <f t="shared" si="12"/>
        <v>14169.37</v>
      </c>
      <c r="R47" s="48">
        <f t="shared" si="27"/>
        <v>-14169.37</v>
      </c>
      <c r="S47" s="35">
        <f t="shared" si="14"/>
        <v>1472.8439875000004</v>
      </c>
      <c r="T47" s="35">
        <f t="shared" si="15"/>
        <v>-15642.213987500001</v>
      </c>
      <c r="U47" s="49">
        <f t="shared" si="28"/>
        <v>-132.66649032334544</v>
      </c>
    </row>
    <row r="48" spans="1:21" ht="14.25">
      <c r="A48" s="9">
        <v>47</v>
      </c>
      <c r="B48" s="27">
        <v>42679</v>
      </c>
      <c r="C48" s="15"/>
      <c r="D48" s="12"/>
      <c r="E48" s="7"/>
      <c r="F48" s="46">
        <f t="shared" si="29"/>
        <v>-100</v>
      </c>
      <c r="G48" s="13">
        <f t="shared" si="24"/>
        <v>23154.0655748733</v>
      </c>
      <c r="H48" s="13">
        <f t="shared" si="21"/>
        <v>23154.0655748733</v>
      </c>
      <c r="I48" s="13">
        <f t="shared" si="30"/>
        <v>-11490.851401922233</v>
      </c>
      <c r="J48" s="13">
        <f t="shared" si="22"/>
        <v>-23154.0655748733</v>
      </c>
      <c r="K48" s="13">
        <f t="shared" si="23"/>
        <v>23154.0655748733</v>
      </c>
      <c r="L48" s="47">
        <f t="shared" si="25"/>
        <v>0</v>
      </c>
      <c r="M48" s="23">
        <f t="shared" si="13"/>
        <v>306556.36</v>
      </c>
      <c r="N48" s="13">
        <f t="shared" si="26"/>
        <v>6522.475744680851</v>
      </c>
      <c r="O48" s="24">
        <f t="shared" si="31"/>
        <v>14169.37</v>
      </c>
      <c r="P48" s="24">
        <f t="shared" si="32"/>
        <v>0</v>
      </c>
      <c r="Q48" s="24">
        <f t="shared" si="12"/>
        <v>14169.37</v>
      </c>
      <c r="R48" s="48">
        <f t="shared" si="27"/>
        <v>-14169.37</v>
      </c>
      <c r="S48" s="35">
        <f t="shared" si="14"/>
        <v>1472.8439875000004</v>
      </c>
      <c r="T48" s="35">
        <f t="shared" si="15"/>
        <v>-15642.213987500001</v>
      </c>
      <c r="U48" s="49">
        <f t="shared" si="28"/>
        <v>-132.66649032334547</v>
      </c>
    </row>
    <row r="49" spans="1:21" ht="14.25">
      <c r="A49" s="9">
        <v>48</v>
      </c>
      <c r="B49" s="27">
        <v>42693</v>
      </c>
      <c r="C49" s="15"/>
      <c r="D49" s="12"/>
      <c r="E49" s="7"/>
      <c r="F49" s="46">
        <f t="shared" si="29"/>
        <v>-100</v>
      </c>
      <c r="G49" s="13">
        <f t="shared" si="24"/>
        <v>23327.72106668485</v>
      </c>
      <c r="H49" s="13">
        <f t="shared" si="21"/>
        <v>23327.72106668485</v>
      </c>
      <c r="I49" s="13">
        <f t="shared" si="30"/>
        <v>-11577.03278743665</v>
      </c>
      <c r="J49" s="13">
        <f t="shared" si="22"/>
        <v>-23327.72106668485</v>
      </c>
      <c r="K49" s="13">
        <f t="shared" si="23"/>
        <v>23327.72106668485</v>
      </c>
      <c r="L49" s="47">
        <f t="shared" si="25"/>
        <v>0</v>
      </c>
      <c r="M49" s="23">
        <f t="shared" si="13"/>
        <v>306556.36</v>
      </c>
      <c r="N49" s="13">
        <f t="shared" si="26"/>
        <v>6386.590833333333</v>
      </c>
      <c r="O49" s="24">
        <f t="shared" si="31"/>
        <v>14169.37</v>
      </c>
      <c r="P49" s="24">
        <f t="shared" si="32"/>
        <v>0</v>
      </c>
      <c r="Q49" s="24">
        <f t="shared" si="12"/>
        <v>14169.37</v>
      </c>
      <c r="R49" s="48">
        <f t="shared" si="27"/>
        <v>-14169.37</v>
      </c>
      <c r="S49" s="35">
        <f t="shared" si="14"/>
        <v>1472.8439875000004</v>
      </c>
      <c r="T49" s="35">
        <f t="shared" si="15"/>
        <v>-15642.213987500001</v>
      </c>
      <c r="U49" s="49">
        <f t="shared" si="28"/>
        <v>-132.66649032334547</v>
      </c>
    </row>
    <row r="50" spans="1:21" ht="14.25">
      <c r="A50" s="9">
        <v>49</v>
      </c>
      <c r="B50" s="27">
        <v>42707</v>
      </c>
      <c r="C50" s="15"/>
      <c r="D50" s="12"/>
      <c r="E50" s="7"/>
      <c r="F50" s="46">
        <f t="shared" si="29"/>
        <v>-100</v>
      </c>
      <c r="G50" s="13">
        <f t="shared" si="24"/>
        <v>23502.678974684986</v>
      </c>
      <c r="H50" s="13">
        <f t="shared" si="21"/>
        <v>23502.678974684986</v>
      </c>
      <c r="I50" s="13">
        <f t="shared" si="30"/>
        <v>-11663.860533342426</v>
      </c>
      <c r="J50" s="13">
        <f t="shared" si="22"/>
        <v>-23502.678974684986</v>
      </c>
      <c r="K50" s="13">
        <f t="shared" si="23"/>
        <v>23502.678974684986</v>
      </c>
      <c r="L50" s="47">
        <f t="shared" si="25"/>
        <v>0</v>
      </c>
      <c r="M50" s="23">
        <f t="shared" si="13"/>
        <v>306556.36</v>
      </c>
      <c r="N50" s="13">
        <f t="shared" si="26"/>
        <v>6256.252244897959</v>
      </c>
      <c r="O50" s="24">
        <f t="shared" si="31"/>
        <v>14169.37</v>
      </c>
      <c r="P50" s="24">
        <f t="shared" si="32"/>
        <v>0</v>
      </c>
      <c r="Q50" s="24">
        <f t="shared" si="12"/>
        <v>14169.37</v>
      </c>
      <c r="R50" s="48">
        <f t="shared" si="27"/>
        <v>-14169.37</v>
      </c>
      <c r="S50" s="35">
        <f t="shared" si="14"/>
        <v>1472.8439875000004</v>
      </c>
      <c r="T50" s="35">
        <f t="shared" si="15"/>
        <v>-15642.213987500001</v>
      </c>
      <c r="U50" s="49">
        <f t="shared" si="28"/>
        <v>-132.66649032334547</v>
      </c>
    </row>
    <row r="51" spans="1:21" ht="14.25">
      <c r="A51" s="9">
        <v>50</v>
      </c>
      <c r="B51" s="27">
        <v>42721</v>
      </c>
      <c r="C51" s="15"/>
      <c r="D51" s="12"/>
      <c r="E51" s="7"/>
      <c r="F51" s="46">
        <f t="shared" si="29"/>
        <v>-100</v>
      </c>
      <c r="G51" s="13">
        <f t="shared" si="24"/>
        <v>23678.949066995123</v>
      </c>
      <c r="H51" s="13">
        <f t="shared" si="21"/>
        <v>23678.949066995123</v>
      </c>
      <c r="I51" s="13">
        <f t="shared" si="30"/>
        <v>-11751.339487342493</v>
      </c>
      <c r="J51" s="13">
        <f t="shared" si="22"/>
        <v>-23678.949066995123</v>
      </c>
      <c r="K51" s="13">
        <f t="shared" si="23"/>
        <v>23678.949066995123</v>
      </c>
      <c r="L51" s="47">
        <f t="shared" si="25"/>
        <v>0</v>
      </c>
      <c r="M51" s="23">
        <f t="shared" si="13"/>
        <v>306556.36</v>
      </c>
      <c r="N51" s="13">
        <f t="shared" si="26"/>
        <v>6131.1272</v>
      </c>
      <c r="O51" s="24">
        <f t="shared" si="31"/>
        <v>14169.37</v>
      </c>
      <c r="P51" s="24">
        <f t="shared" si="32"/>
        <v>0</v>
      </c>
      <c r="Q51" s="24">
        <f t="shared" si="12"/>
        <v>14169.37</v>
      </c>
      <c r="R51" s="48">
        <f t="shared" si="27"/>
        <v>-14169.37</v>
      </c>
      <c r="S51" s="35">
        <f t="shared" si="14"/>
        <v>1472.8439875000004</v>
      </c>
      <c r="T51" s="35">
        <f t="shared" si="15"/>
        <v>-15642.213987500001</v>
      </c>
      <c r="U51" s="49">
        <f t="shared" si="28"/>
        <v>-132.66649032334544</v>
      </c>
    </row>
    <row r="52" spans="1:21" ht="14.25">
      <c r="A52" s="9">
        <v>51</v>
      </c>
      <c r="B52" s="27">
        <v>42735</v>
      </c>
      <c r="C52" s="15"/>
      <c r="D52" s="7"/>
      <c r="E52" s="7"/>
      <c r="F52" s="46">
        <f t="shared" si="29"/>
        <v>-100</v>
      </c>
      <c r="G52" s="13">
        <f t="shared" si="24"/>
        <v>23856.541184997586</v>
      </c>
      <c r="H52" s="13">
        <f t="shared" si="21"/>
        <v>23856.541184997586</v>
      </c>
      <c r="I52" s="13">
        <f t="shared" si="30"/>
        <v>-11839.474533497561</v>
      </c>
      <c r="J52" s="13">
        <f t="shared" si="22"/>
        <v>-23856.541184997586</v>
      </c>
      <c r="K52" s="13">
        <f t="shared" si="23"/>
        <v>23856.541184997586</v>
      </c>
      <c r="L52" s="47">
        <f t="shared" si="25"/>
        <v>0</v>
      </c>
      <c r="M52" s="23">
        <f t="shared" si="13"/>
        <v>306556.36</v>
      </c>
      <c r="N52" s="13">
        <f t="shared" si="26"/>
        <v>6010.909019607843</v>
      </c>
      <c r="O52" s="24">
        <f t="shared" si="31"/>
        <v>14169.37</v>
      </c>
      <c r="P52" s="24">
        <f t="shared" si="32"/>
        <v>0</v>
      </c>
      <c r="Q52" s="24">
        <f t="shared" si="12"/>
        <v>14169.37</v>
      </c>
      <c r="R52" s="48">
        <f t="shared" si="27"/>
        <v>-14169.37</v>
      </c>
      <c r="S52" s="35">
        <f t="shared" si="14"/>
        <v>1472.8439875000004</v>
      </c>
      <c r="T52" s="35">
        <f t="shared" si="15"/>
        <v>-15642.213987500001</v>
      </c>
      <c r="U52" s="49">
        <f t="shared" si="28"/>
        <v>-132.66649032334547</v>
      </c>
    </row>
    <row r="53" spans="1:21" ht="14.25">
      <c r="A53" s="9">
        <v>52</v>
      </c>
      <c r="B53" s="27">
        <v>42749</v>
      </c>
      <c r="C53" s="15"/>
      <c r="D53" s="7"/>
      <c r="E53" s="7"/>
      <c r="F53" s="46">
        <f t="shared" si="29"/>
        <v>-100</v>
      </c>
      <c r="G53" s="13">
        <f t="shared" si="24"/>
        <v>24035.465243885068</v>
      </c>
      <c r="H53" s="13">
        <f t="shared" si="21"/>
        <v>24035.465243885068</v>
      </c>
      <c r="I53" s="13">
        <f t="shared" si="30"/>
        <v>-11928.270592498793</v>
      </c>
      <c r="J53" s="13">
        <f t="shared" si="22"/>
        <v>-24035.465243885068</v>
      </c>
      <c r="K53" s="13">
        <f t="shared" si="23"/>
        <v>24035.465243885068</v>
      </c>
      <c r="L53" s="47">
        <f t="shared" si="25"/>
        <v>0</v>
      </c>
      <c r="M53" s="23">
        <f t="shared" si="13"/>
        <v>306556.36</v>
      </c>
      <c r="N53" s="13">
        <f t="shared" si="26"/>
        <v>5895.3146153846155</v>
      </c>
      <c r="O53" s="24">
        <f t="shared" si="31"/>
        <v>14169.37</v>
      </c>
      <c r="P53" s="24">
        <f t="shared" si="32"/>
        <v>0</v>
      </c>
      <c r="Q53" s="24">
        <f t="shared" si="12"/>
        <v>14169.37</v>
      </c>
      <c r="R53" s="48">
        <f t="shared" si="27"/>
        <v>-14169.37</v>
      </c>
      <c r="S53" s="35">
        <f t="shared" si="14"/>
        <v>1472.8439875000004</v>
      </c>
      <c r="T53" s="35">
        <f t="shared" si="15"/>
        <v>-15642.213987500001</v>
      </c>
      <c r="U53" s="49">
        <f t="shared" si="28"/>
        <v>-132.66649032334544</v>
      </c>
    </row>
    <row r="54" spans="1:21" ht="14.25">
      <c r="A54" s="9">
        <v>53</v>
      </c>
      <c r="B54" s="27">
        <v>42763</v>
      </c>
      <c r="C54" s="15"/>
      <c r="D54" s="7"/>
      <c r="E54" s="7"/>
      <c r="F54" s="46">
        <f t="shared" si="29"/>
        <v>-100</v>
      </c>
      <c r="G54" s="13">
        <f t="shared" si="24"/>
        <v>24215.731233214206</v>
      </c>
      <c r="H54" s="13">
        <f t="shared" si="21"/>
        <v>24215.731233214206</v>
      </c>
      <c r="I54" s="13">
        <f t="shared" si="30"/>
        <v>-12017.732621942534</v>
      </c>
      <c r="J54" s="13">
        <f t="shared" si="22"/>
        <v>-24215.731233214206</v>
      </c>
      <c r="K54" s="13">
        <f t="shared" si="23"/>
        <v>24215.731233214206</v>
      </c>
      <c r="L54" s="47">
        <f t="shared" si="25"/>
        <v>0</v>
      </c>
      <c r="M54" s="23">
        <f t="shared" si="13"/>
        <v>306556.36</v>
      </c>
      <c r="N54" s="13">
        <f t="shared" si="26"/>
        <v>5784.082264150943</v>
      </c>
      <c r="O54" s="24">
        <f t="shared" si="31"/>
        <v>14169.37</v>
      </c>
      <c r="P54" s="24">
        <f t="shared" si="32"/>
        <v>0</v>
      </c>
      <c r="Q54" s="24">
        <f t="shared" si="12"/>
        <v>14169.37</v>
      </c>
      <c r="R54" s="48">
        <f t="shared" si="27"/>
        <v>-14169.37</v>
      </c>
      <c r="S54" s="35">
        <f t="shared" si="14"/>
        <v>1472.8439875000004</v>
      </c>
      <c r="T54" s="35">
        <f t="shared" si="15"/>
        <v>-15642.213987500001</v>
      </c>
      <c r="U54" s="49">
        <f t="shared" si="28"/>
        <v>-132.66649032334544</v>
      </c>
    </row>
    <row r="55" spans="1:21" ht="14.25">
      <c r="A55" s="9">
        <v>54</v>
      </c>
      <c r="B55" s="27">
        <v>42777</v>
      </c>
      <c r="C55" s="15"/>
      <c r="D55" s="7"/>
      <c r="E55" s="7"/>
      <c r="F55" s="46">
        <f t="shared" si="29"/>
        <v>-100</v>
      </c>
      <c r="G55" s="13">
        <f t="shared" si="24"/>
        <v>24397.349217463314</v>
      </c>
      <c r="H55" s="13">
        <f t="shared" si="21"/>
        <v>24397.349217463314</v>
      </c>
      <c r="I55" s="13">
        <f t="shared" si="30"/>
        <v>-12107.865616607103</v>
      </c>
      <c r="J55" s="13">
        <f t="shared" si="22"/>
        <v>-24397.349217463314</v>
      </c>
      <c r="K55" s="13">
        <f t="shared" si="23"/>
        <v>24397.349217463314</v>
      </c>
      <c r="L55" s="47">
        <f t="shared" si="25"/>
        <v>0</v>
      </c>
      <c r="M55" s="23">
        <f t="shared" si="13"/>
        <v>306556.36</v>
      </c>
      <c r="N55" s="13">
        <f t="shared" si="26"/>
        <v>5676.96962962963</v>
      </c>
      <c r="O55" s="24">
        <f t="shared" si="31"/>
        <v>14169.37</v>
      </c>
      <c r="P55" s="24">
        <f t="shared" si="32"/>
        <v>0</v>
      </c>
      <c r="Q55" s="24">
        <f t="shared" si="12"/>
        <v>14169.37</v>
      </c>
      <c r="R55" s="48">
        <f t="shared" si="27"/>
        <v>-14169.37</v>
      </c>
      <c r="S55" s="35">
        <f t="shared" si="14"/>
        <v>1472.8439875000004</v>
      </c>
      <c r="T55" s="35">
        <f t="shared" si="15"/>
        <v>-15642.213987500001</v>
      </c>
      <c r="U55" s="49">
        <f t="shared" si="28"/>
        <v>-132.6664903233454</v>
      </c>
    </row>
    <row r="56" spans="1:21" ht="14.25">
      <c r="A56" s="9">
        <v>55</v>
      </c>
      <c r="B56" s="27">
        <v>42791</v>
      </c>
      <c r="C56" s="15"/>
      <c r="D56" s="7"/>
      <c r="E56" s="7"/>
      <c r="F56" s="46">
        <f t="shared" si="29"/>
        <v>-100</v>
      </c>
      <c r="G56" s="13">
        <f t="shared" si="24"/>
        <v>24580.329336594288</v>
      </c>
      <c r="H56" s="13">
        <f t="shared" si="21"/>
        <v>24580.329336594288</v>
      </c>
      <c r="I56" s="13">
        <f t="shared" si="30"/>
        <v>-12198.674608731657</v>
      </c>
      <c r="J56" s="13">
        <f t="shared" si="22"/>
        <v>-24580.329336594288</v>
      </c>
      <c r="K56" s="13">
        <f t="shared" si="23"/>
        <v>24580.329336594288</v>
      </c>
      <c r="L56" s="47">
        <f t="shared" si="25"/>
        <v>0</v>
      </c>
      <c r="M56" s="23">
        <f t="shared" si="13"/>
        <v>306556.36</v>
      </c>
      <c r="N56" s="13">
        <f t="shared" si="26"/>
        <v>5573.7519999999995</v>
      </c>
      <c r="O56" s="24">
        <f t="shared" si="31"/>
        <v>14169.37</v>
      </c>
      <c r="P56" s="24">
        <f t="shared" si="32"/>
        <v>0</v>
      </c>
      <c r="Q56" s="24">
        <f t="shared" si="12"/>
        <v>14169.37</v>
      </c>
      <c r="R56" s="48">
        <f t="shared" si="27"/>
        <v>-14169.37</v>
      </c>
      <c r="S56" s="35">
        <f t="shared" si="14"/>
        <v>1472.8439875000004</v>
      </c>
      <c r="T56" s="35">
        <f t="shared" si="15"/>
        <v>-15642.213987500001</v>
      </c>
      <c r="U56" s="49">
        <f t="shared" si="28"/>
        <v>-132.66649032334544</v>
      </c>
    </row>
    <row r="57" spans="1:21" ht="14.25">
      <c r="A57" s="9">
        <v>56</v>
      </c>
      <c r="B57" s="27">
        <v>42805</v>
      </c>
      <c r="C57" s="15"/>
      <c r="D57" s="7"/>
      <c r="E57" s="7"/>
      <c r="F57" s="46">
        <f t="shared" si="29"/>
        <v>-100</v>
      </c>
      <c r="G57" s="13">
        <f t="shared" si="24"/>
        <v>24764.681806618744</v>
      </c>
      <c r="H57" s="13">
        <f t="shared" si="21"/>
        <v>24764.681806618744</v>
      </c>
      <c r="I57" s="13">
        <f t="shared" si="30"/>
        <v>-12290.164668297144</v>
      </c>
      <c r="J57" s="13">
        <f t="shared" si="22"/>
        <v>-24764.681806618744</v>
      </c>
      <c r="K57" s="13">
        <f t="shared" si="23"/>
        <v>24764.681806618744</v>
      </c>
      <c r="L57" s="47">
        <f t="shared" si="25"/>
        <v>0</v>
      </c>
      <c r="M57" s="23">
        <f t="shared" si="13"/>
        <v>306556.36</v>
      </c>
      <c r="N57" s="13">
        <f t="shared" si="26"/>
        <v>5474.220714285714</v>
      </c>
      <c r="O57" s="24">
        <f t="shared" si="31"/>
        <v>14169.37</v>
      </c>
      <c r="P57" s="24">
        <f t="shared" si="32"/>
        <v>0</v>
      </c>
      <c r="Q57" s="24">
        <f t="shared" si="12"/>
        <v>14169.37</v>
      </c>
      <c r="R57" s="48">
        <f t="shared" si="27"/>
        <v>-14169.37</v>
      </c>
      <c r="S57" s="35">
        <f t="shared" si="14"/>
        <v>1472.8439875000004</v>
      </c>
      <c r="T57" s="35">
        <f t="shared" si="15"/>
        <v>-15642.213987500001</v>
      </c>
      <c r="U57" s="49">
        <f t="shared" si="28"/>
        <v>-132.66649032334544</v>
      </c>
    </row>
    <row r="58" spans="1:21" ht="14.25">
      <c r="A58" s="9">
        <v>57</v>
      </c>
      <c r="B58" s="27">
        <v>42819</v>
      </c>
      <c r="C58" s="15"/>
      <c r="D58" s="7"/>
      <c r="E58" s="7"/>
      <c r="F58" s="46">
        <f t="shared" si="29"/>
        <v>-100</v>
      </c>
      <c r="G58" s="13">
        <f t="shared" si="24"/>
        <v>24950.416920168384</v>
      </c>
      <c r="H58" s="13">
        <f t="shared" si="21"/>
        <v>24950.416920168384</v>
      </c>
      <c r="I58" s="13">
        <f t="shared" si="30"/>
        <v>-12382.340903309372</v>
      </c>
      <c r="J58" s="13">
        <f t="shared" si="22"/>
        <v>-24950.416920168384</v>
      </c>
      <c r="K58" s="13">
        <f t="shared" si="23"/>
        <v>24950.416920168384</v>
      </c>
      <c r="L58" s="47">
        <f t="shared" si="25"/>
        <v>0</v>
      </c>
      <c r="M58" s="23">
        <f t="shared" si="13"/>
        <v>306556.36</v>
      </c>
      <c r="N58" s="13">
        <f t="shared" si="26"/>
        <v>5378.181754385964</v>
      </c>
      <c r="O58" s="24">
        <f t="shared" si="31"/>
        <v>14169.37</v>
      </c>
      <c r="P58" s="24">
        <f t="shared" si="32"/>
        <v>0</v>
      </c>
      <c r="Q58" s="24">
        <f t="shared" si="12"/>
        <v>14169.37</v>
      </c>
      <c r="R58" s="48">
        <f t="shared" si="27"/>
        <v>-14169.37</v>
      </c>
      <c r="S58" s="35">
        <f t="shared" si="14"/>
        <v>1472.8439875000004</v>
      </c>
      <c r="T58" s="35">
        <f t="shared" si="15"/>
        <v>-15642.213987500001</v>
      </c>
      <c r="U58" s="49">
        <f t="shared" si="28"/>
        <v>-132.66649032334544</v>
      </c>
    </row>
    <row r="59" spans="1:21" ht="14.25">
      <c r="A59" s="9">
        <v>58</v>
      </c>
      <c r="B59" s="27">
        <v>42833</v>
      </c>
      <c r="C59" s="15"/>
      <c r="D59" s="7"/>
      <c r="E59" s="7"/>
      <c r="F59" s="46">
        <f t="shared" si="29"/>
        <v>-100</v>
      </c>
      <c r="G59" s="13">
        <f t="shared" si="24"/>
        <v>25137.545047069645</v>
      </c>
      <c r="H59" s="13">
        <f t="shared" si="21"/>
        <v>25137.545047069645</v>
      </c>
      <c r="I59" s="13">
        <f t="shared" si="30"/>
        <v>-12475.208460084192</v>
      </c>
      <c r="J59" s="13">
        <f t="shared" si="22"/>
        <v>-25137.545047069645</v>
      </c>
      <c r="K59" s="13">
        <f t="shared" si="23"/>
        <v>25137.545047069645</v>
      </c>
      <c r="L59" s="47">
        <f t="shared" si="25"/>
        <v>0</v>
      </c>
      <c r="M59" s="23">
        <f t="shared" si="13"/>
        <v>306556.36</v>
      </c>
      <c r="N59" s="13">
        <f t="shared" si="26"/>
        <v>5285.4544827586205</v>
      </c>
      <c r="O59" s="24">
        <f t="shared" si="31"/>
        <v>14169.37</v>
      </c>
      <c r="P59" s="24">
        <f t="shared" si="32"/>
        <v>0</v>
      </c>
      <c r="Q59" s="24">
        <f t="shared" si="12"/>
        <v>14169.37</v>
      </c>
      <c r="R59" s="48">
        <f t="shared" si="27"/>
        <v>-14169.37</v>
      </c>
      <c r="S59" s="35">
        <f t="shared" si="14"/>
        <v>1472.8439875000004</v>
      </c>
      <c r="T59" s="35">
        <f t="shared" si="15"/>
        <v>-15642.213987500001</v>
      </c>
      <c r="U59" s="49">
        <f t="shared" si="28"/>
        <v>-132.66649032334544</v>
      </c>
    </row>
    <row r="60" spans="1:21" ht="14.25">
      <c r="A60" s="9">
        <v>59</v>
      </c>
      <c r="B60" s="27">
        <v>42847</v>
      </c>
      <c r="C60" s="15"/>
      <c r="D60" s="7"/>
      <c r="E60" s="7"/>
      <c r="F60" s="46">
        <f t="shared" si="29"/>
        <v>-100</v>
      </c>
      <c r="G60" s="13">
        <f t="shared" si="24"/>
        <v>25326.07663492267</v>
      </c>
      <c r="H60" s="13">
        <f t="shared" si="21"/>
        <v>25326.07663492267</v>
      </c>
      <c r="I60" s="13">
        <f t="shared" si="30"/>
        <v>-12568.772523534823</v>
      </c>
      <c r="J60" s="13">
        <f t="shared" si="22"/>
        <v>-25326.07663492267</v>
      </c>
      <c r="K60" s="13">
        <f t="shared" si="23"/>
        <v>25326.07663492267</v>
      </c>
      <c r="L60" s="47">
        <f t="shared" si="25"/>
        <v>0</v>
      </c>
      <c r="M60" s="23">
        <f t="shared" si="13"/>
        <v>306556.36</v>
      </c>
      <c r="N60" s="13">
        <f t="shared" si="26"/>
        <v>5195.870508474576</v>
      </c>
      <c r="O60" s="24">
        <f t="shared" si="31"/>
        <v>14169.37</v>
      </c>
      <c r="P60" s="24">
        <f t="shared" si="32"/>
        <v>0</v>
      </c>
      <c r="Q60" s="24">
        <f t="shared" si="12"/>
        <v>14169.37</v>
      </c>
      <c r="R60" s="48">
        <f t="shared" si="27"/>
        <v>-14169.37</v>
      </c>
      <c r="S60" s="35">
        <f t="shared" si="14"/>
        <v>1472.8439875000004</v>
      </c>
      <c r="T60" s="35">
        <f t="shared" si="15"/>
        <v>-15642.213987500001</v>
      </c>
      <c r="U60" s="49">
        <f t="shared" si="28"/>
        <v>-132.66649032334547</v>
      </c>
    </row>
    <row r="61" spans="1:21" ht="14.25">
      <c r="A61" s="9">
        <v>60</v>
      </c>
      <c r="B61" s="27">
        <v>42861</v>
      </c>
      <c r="C61" s="15"/>
      <c r="D61" s="7"/>
      <c r="E61" s="7"/>
      <c r="F61" s="46">
        <f t="shared" si="29"/>
        <v>-100</v>
      </c>
      <c r="G61" s="13">
        <f t="shared" si="24"/>
        <v>25516.02220968459</v>
      </c>
      <c r="H61" s="13">
        <f t="shared" si="21"/>
        <v>25516.02220968459</v>
      </c>
      <c r="I61" s="13">
        <f t="shared" si="30"/>
        <v>-12663.038317461334</v>
      </c>
      <c r="J61" s="13">
        <f t="shared" si="22"/>
        <v>-25516.02220968459</v>
      </c>
      <c r="K61" s="13">
        <f t="shared" si="23"/>
        <v>25516.02220968459</v>
      </c>
      <c r="L61" s="47">
        <f t="shared" si="25"/>
        <v>0</v>
      </c>
      <c r="M61" s="23">
        <f t="shared" si="13"/>
        <v>306556.36</v>
      </c>
      <c r="N61" s="13">
        <f t="shared" si="26"/>
        <v>5109.272666666667</v>
      </c>
      <c r="O61" s="24">
        <f t="shared" si="31"/>
        <v>14169.37</v>
      </c>
      <c r="P61" s="24">
        <f t="shared" si="32"/>
        <v>0</v>
      </c>
      <c r="Q61" s="24">
        <f t="shared" si="12"/>
        <v>14169.37</v>
      </c>
      <c r="R61" s="48">
        <f t="shared" si="27"/>
        <v>-14169.37</v>
      </c>
      <c r="S61" s="35">
        <f t="shared" si="14"/>
        <v>1472.8439875000004</v>
      </c>
      <c r="T61" s="35">
        <f t="shared" si="15"/>
        <v>-15642.213987500001</v>
      </c>
      <c r="U61" s="49">
        <f t="shared" si="28"/>
        <v>-132.66649032334547</v>
      </c>
    </row>
    <row r="62" spans="1:21" ht="14.25">
      <c r="A62" s="9">
        <v>61</v>
      </c>
      <c r="B62" s="27">
        <v>42875</v>
      </c>
      <c r="C62" s="15"/>
      <c r="D62" s="7"/>
      <c r="E62" s="7"/>
      <c r="F62" s="46">
        <f t="shared" si="29"/>
        <v>-100</v>
      </c>
      <c r="G62" s="13">
        <f t="shared" si="24"/>
        <v>25707.392376257223</v>
      </c>
      <c r="H62" s="13">
        <f t="shared" si="21"/>
        <v>25707.392376257223</v>
      </c>
      <c r="I62" s="13">
        <f t="shared" si="30"/>
        <v>-12758.011104842295</v>
      </c>
      <c r="J62" s="13">
        <f t="shared" si="22"/>
        <v>-25707.392376257223</v>
      </c>
      <c r="K62" s="13">
        <f t="shared" si="23"/>
        <v>25707.392376257223</v>
      </c>
      <c r="L62" s="47">
        <f t="shared" si="25"/>
        <v>0</v>
      </c>
      <c r="M62" s="23">
        <f t="shared" si="13"/>
        <v>306556.36</v>
      </c>
      <c r="N62" s="13">
        <f t="shared" si="26"/>
        <v>5025.514098360655</v>
      </c>
      <c r="O62" s="24">
        <f t="shared" si="31"/>
        <v>14169.37</v>
      </c>
      <c r="P62" s="24">
        <f t="shared" si="32"/>
        <v>0</v>
      </c>
      <c r="Q62" s="24">
        <f t="shared" si="12"/>
        <v>14169.37</v>
      </c>
      <c r="R62" s="48">
        <f t="shared" si="27"/>
        <v>-14169.37</v>
      </c>
      <c r="S62" s="35">
        <f t="shared" si="14"/>
        <v>1472.8439875000004</v>
      </c>
      <c r="T62" s="35">
        <f t="shared" si="15"/>
        <v>-15642.213987500001</v>
      </c>
      <c r="U62" s="49">
        <f t="shared" si="28"/>
        <v>-132.66649032334547</v>
      </c>
    </row>
    <row r="63" spans="1:21" ht="14.25">
      <c r="A63" s="9">
        <v>62</v>
      </c>
      <c r="B63" s="27">
        <v>42889</v>
      </c>
      <c r="C63" s="15"/>
      <c r="D63" s="7"/>
      <c r="E63" s="7"/>
      <c r="F63" s="46">
        <f t="shared" si="29"/>
        <v>-100</v>
      </c>
      <c r="G63" s="13">
        <f t="shared" si="24"/>
        <v>25900.197819079152</v>
      </c>
      <c r="H63" s="13">
        <f t="shared" si="21"/>
        <v>25900.197819079152</v>
      </c>
      <c r="I63" s="13">
        <f t="shared" si="30"/>
        <v>-12853.696188128612</v>
      </c>
      <c r="J63" s="13">
        <f t="shared" si="22"/>
        <v>-25900.197819079152</v>
      </c>
      <c r="K63" s="13">
        <f t="shared" si="23"/>
        <v>25900.197819079152</v>
      </c>
      <c r="L63" s="47">
        <f t="shared" si="25"/>
        <v>0</v>
      </c>
      <c r="M63" s="23">
        <f t="shared" si="13"/>
        <v>306556.36</v>
      </c>
      <c r="N63" s="13">
        <f t="shared" si="26"/>
        <v>4944.457419354839</v>
      </c>
      <c r="O63" s="24">
        <f t="shared" si="31"/>
        <v>14169.37</v>
      </c>
      <c r="P63" s="24">
        <f t="shared" si="32"/>
        <v>0</v>
      </c>
      <c r="Q63" s="24">
        <f t="shared" si="12"/>
        <v>14169.37</v>
      </c>
      <c r="R63" s="48">
        <f t="shared" si="27"/>
        <v>-14169.37</v>
      </c>
      <c r="S63" s="35">
        <f t="shared" si="14"/>
        <v>1472.8439875000004</v>
      </c>
      <c r="T63" s="35">
        <f t="shared" si="15"/>
        <v>-15642.213987500001</v>
      </c>
      <c r="U63" s="49">
        <f t="shared" si="28"/>
        <v>-132.66649032334547</v>
      </c>
    </row>
    <row r="64" spans="1:21" ht="14.25">
      <c r="A64" s="9">
        <v>63</v>
      </c>
      <c r="B64" s="27">
        <v>42903</v>
      </c>
      <c r="C64" s="15"/>
      <c r="D64" s="7"/>
      <c r="E64" s="7"/>
      <c r="F64" s="46">
        <f t="shared" si="29"/>
        <v>-100</v>
      </c>
      <c r="G64" s="13">
        <f t="shared" si="24"/>
        <v>26094.449302722245</v>
      </c>
      <c r="H64" s="13">
        <f t="shared" si="21"/>
        <v>26094.449302722245</v>
      </c>
      <c r="I64" s="13">
        <f t="shared" si="30"/>
        <v>-12950.098909539576</v>
      </c>
      <c r="J64" s="13">
        <f t="shared" si="22"/>
        <v>-26094.449302722245</v>
      </c>
      <c r="K64" s="13">
        <f t="shared" si="23"/>
        <v>26094.449302722245</v>
      </c>
      <c r="L64" s="47">
        <f t="shared" si="25"/>
        <v>0</v>
      </c>
      <c r="M64" s="23">
        <f t="shared" si="13"/>
        <v>306556.36</v>
      </c>
      <c r="N64" s="13">
        <f t="shared" si="26"/>
        <v>4865.973968253968</v>
      </c>
      <c r="O64" s="24">
        <f t="shared" si="31"/>
        <v>14169.37</v>
      </c>
      <c r="P64" s="24">
        <f t="shared" si="32"/>
        <v>0</v>
      </c>
      <c r="Q64" s="24">
        <f t="shared" si="12"/>
        <v>14169.37</v>
      </c>
      <c r="R64" s="48">
        <f t="shared" si="27"/>
        <v>-14169.37</v>
      </c>
      <c r="S64" s="35">
        <f t="shared" si="14"/>
        <v>1472.8439875000004</v>
      </c>
      <c r="T64" s="35">
        <f t="shared" si="15"/>
        <v>-15642.213987500001</v>
      </c>
      <c r="U64" s="49">
        <f t="shared" si="28"/>
        <v>-132.66649032334547</v>
      </c>
    </row>
    <row r="65" spans="1:21" ht="14.25">
      <c r="A65" s="9">
        <v>64</v>
      </c>
      <c r="B65" s="27">
        <v>42917</v>
      </c>
      <c r="C65" s="15"/>
      <c r="D65" s="7"/>
      <c r="E65" s="7"/>
      <c r="F65" s="46">
        <f t="shared" si="29"/>
        <v>-100</v>
      </c>
      <c r="G65" s="13">
        <f t="shared" si="24"/>
        <v>26290.157672492664</v>
      </c>
      <c r="H65" s="13">
        <f t="shared" si="21"/>
        <v>26290.157672492664</v>
      </c>
      <c r="I65" s="13">
        <f t="shared" si="30"/>
        <v>-13047.224651361123</v>
      </c>
      <c r="J65" s="13">
        <f t="shared" si="22"/>
        <v>-26290.157672492664</v>
      </c>
      <c r="K65" s="13">
        <f t="shared" si="23"/>
        <v>26290.157672492664</v>
      </c>
      <c r="L65" s="47">
        <f t="shared" si="25"/>
        <v>0</v>
      </c>
      <c r="M65" s="23">
        <f t="shared" si="13"/>
        <v>306556.36</v>
      </c>
      <c r="N65" s="13">
        <f t="shared" si="26"/>
        <v>4789.943125</v>
      </c>
      <c r="O65" s="24">
        <f t="shared" si="31"/>
        <v>14169.37</v>
      </c>
      <c r="P65" s="24">
        <f t="shared" si="32"/>
        <v>0</v>
      </c>
      <c r="Q65" s="24">
        <f t="shared" si="12"/>
        <v>14169.37</v>
      </c>
      <c r="R65" s="48">
        <f t="shared" si="27"/>
        <v>-14169.37</v>
      </c>
      <c r="S65" s="35">
        <f t="shared" si="14"/>
        <v>1472.8439875000004</v>
      </c>
      <c r="T65" s="35">
        <f t="shared" si="15"/>
        <v>-15642.213987500001</v>
      </c>
      <c r="U65" s="49">
        <f t="shared" si="28"/>
        <v>-132.66649032334544</v>
      </c>
    </row>
    <row r="66" spans="1:21" ht="14.25">
      <c r="A66" s="9">
        <v>65</v>
      </c>
      <c r="B66" s="27">
        <v>42931</v>
      </c>
      <c r="C66" s="15"/>
      <c r="D66" s="7"/>
      <c r="E66" s="7"/>
      <c r="F66" s="46">
        <f t="shared" si="29"/>
        <v>-100</v>
      </c>
      <c r="G66" s="13">
        <f t="shared" si="24"/>
        <v>26487.33385503636</v>
      </c>
      <c r="H66" s="13">
        <f t="shared" si="21"/>
        <v>26487.33385503636</v>
      </c>
      <c r="I66" s="13">
        <f t="shared" si="30"/>
        <v>-13145.078836246332</v>
      </c>
      <c r="J66" s="13">
        <f t="shared" si="22"/>
        <v>-26487.33385503636</v>
      </c>
      <c r="K66" s="13">
        <f t="shared" si="23"/>
        <v>26487.33385503636</v>
      </c>
      <c r="L66" s="47">
        <f t="shared" si="25"/>
        <v>0</v>
      </c>
      <c r="M66" s="23">
        <f t="shared" si="13"/>
        <v>306556.36</v>
      </c>
      <c r="N66" s="13">
        <f aca="true" t="shared" si="33" ref="N66:N83">M66/A66</f>
        <v>4716.251692307692</v>
      </c>
      <c r="O66" s="24">
        <f t="shared" si="31"/>
        <v>14169.37</v>
      </c>
      <c r="P66" s="24">
        <f t="shared" si="32"/>
        <v>0</v>
      </c>
      <c r="Q66" s="24">
        <f t="shared" si="12"/>
        <v>14169.37</v>
      </c>
      <c r="R66" s="48">
        <f aca="true" t="shared" si="34" ref="R66:R83">C66-Q66</f>
        <v>-14169.37</v>
      </c>
      <c r="S66" s="35">
        <f t="shared" si="14"/>
        <v>1472.8439875000004</v>
      </c>
      <c r="T66" s="35">
        <f t="shared" si="15"/>
        <v>-15642.213987500001</v>
      </c>
      <c r="U66" s="49">
        <f aca="true" t="shared" si="35" ref="U66:U83">T66/N66*100/(A66/26)</f>
        <v>-132.66649032334544</v>
      </c>
    </row>
    <row r="67" spans="1:21" ht="14.25">
      <c r="A67" s="9">
        <v>66</v>
      </c>
      <c r="B67" s="27">
        <v>42945</v>
      </c>
      <c r="C67" s="15"/>
      <c r="D67" s="7"/>
      <c r="E67" s="7"/>
      <c r="F67" s="46">
        <f aca="true" t="shared" si="36" ref="F67:F83">(C67-(G66+D67-E67))/(G66+D67-E67)*100</f>
        <v>-100</v>
      </c>
      <c r="G67" s="13">
        <f t="shared" si="24"/>
        <v>26685.98885894913</v>
      </c>
      <c r="H67" s="13">
        <f t="shared" si="21"/>
        <v>26685.98885894913</v>
      </c>
      <c r="I67" s="13">
        <f aca="true" t="shared" si="37" ref="I67:I83">(C67-(G66+D67-E67))/2</f>
        <v>-13243.66692751818</v>
      </c>
      <c r="J67" s="13">
        <f t="shared" si="22"/>
        <v>-26685.98885894913</v>
      </c>
      <c r="K67" s="13">
        <f t="shared" si="23"/>
        <v>26685.98885894913</v>
      </c>
      <c r="L67" s="47">
        <f t="shared" si="25"/>
        <v>0</v>
      </c>
      <c r="M67" s="23">
        <f t="shared" si="13"/>
        <v>306556.36</v>
      </c>
      <c r="N67" s="13">
        <f t="shared" si="33"/>
        <v>4644.793333333333</v>
      </c>
      <c r="O67" s="24">
        <f aca="true" t="shared" si="38" ref="O67:O83">O66+D67</f>
        <v>14169.37</v>
      </c>
      <c r="P67" s="24">
        <f aca="true" t="shared" si="39" ref="P67:P83">P66+E67</f>
        <v>0</v>
      </c>
      <c r="Q67" s="24">
        <f aca="true" t="shared" si="40" ref="Q67:Q83">O67-P67</f>
        <v>14169.37</v>
      </c>
      <c r="R67" s="48">
        <f t="shared" si="34"/>
        <v>-14169.37</v>
      </c>
      <c r="S67" s="35">
        <f t="shared" si="14"/>
        <v>1472.8439875000004</v>
      </c>
      <c r="T67" s="35">
        <f t="shared" si="15"/>
        <v>-15642.213987500001</v>
      </c>
      <c r="U67" s="49">
        <f t="shared" si="35"/>
        <v>-132.66649032334547</v>
      </c>
    </row>
    <row r="68" spans="1:21" ht="14.25">
      <c r="A68" s="9">
        <v>67</v>
      </c>
      <c r="B68" s="27">
        <v>42959</v>
      </c>
      <c r="C68" s="15"/>
      <c r="D68" s="7"/>
      <c r="E68" s="7"/>
      <c r="F68" s="46">
        <f t="shared" si="36"/>
        <v>-100</v>
      </c>
      <c r="G68" s="13">
        <f t="shared" si="24"/>
        <v>26886.13377539125</v>
      </c>
      <c r="H68" s="13">
        <f t="shared" si="21"/>
        <v>26886.13377539125</v>
      </c>
      <c r="I68" s="13">
        <f t="shared" si="37"/>
        <v>-13342.994429474566</v>
      </c>
      <c r="J68" s="13">
        <f t="shared" si="22"/>
        <v>-26886.13377539125</v>
      </c>
      <c r="K68" s="13">
        <f t="shared" si="23"/>
        <v>26886.13377539125</v>
      </c>
      <c r="L68" s="47">
        <f t="shared" si="25"/>
        <v>0</v>
      </c>
      <c r="M68" s="23">
        <f aca="true" t="shared" si="41" ref="M68:M83">M67+C68</f>
        <v>306556.36</v>
      </c>
      <c r="N68" s="13">
        <f t="shared" si="33"/>
        <v>4575.468059701492</v>
      </c>
      <c r="O68" s="24">
        <f t="shared" si="38"/>
        <v>14169.37</v>
      </c>
      <c r="P68" s="24">
        <f t="shared" si="39"/>
        <v>0</v>
      </c>
      <c r="Q68" s="24">
        <f t="shared" si="40"/>
        <v>14169.37</v>
      </c>
      <c r="R68" s="48">
        <f t="shared" si="34"/>
        <v>-14169.37</v>
      </c>
      <c r="S68" s="35">
        <f aca="true" t="shared" si="42" ref="S68:S83">S67+L68</f>
        <v>1472.8439875000004</v>
      </c>
      <c r="T68" s="35">
        <f aca="true" t="shared" si="43" ref="T68:T83">R68-S68</f>
        <v>-15642.213987500001</v>
      </c>
      <c r="U68" s="49">
        <f t="shared" si="35"/>
        <v>-132.66649032334544</v>
      </c>
    </row>
    <row r="69" spans="1:21" ht="14.25">
      <c r="A69" s="9">
        <v>68</v>
      </c>
      <c r="B69" s="27">
        <v>42973</v>
      </c>
      <c r="C69" s="15"/>
      <c r="D69" s="7"/>
      <c r="E69" s="7"/>
      <c r="F69" s="46">
        <f t="shared" si="36"/>
        <v>-100</v>
      </c>
      <c r="G69" s="13">
        <f t="shared" si="24"/>
        <v>27087.77977870668</v>
      </c>
      <c r="H69" s="13">
        <f t="shared" si="21"/>
        <v>27087.77977870668</v>
      </c>
      <c r="I69" s="13">
        <f t="shared" si="37"/>
        <v>-13443.066887695624</v>
      </c>
      <c r="J69" s="13">
        <f t="shared" si="22"/>
        <v>-27087.77977870668</v>
      </c>
      <c r="K69" s="13">
        <f t="shared" si="23"/>
        <v>27087.77977870668</v>
      </c>
      <c r="L69" s="47">
        <f t="shared" si="25"/>
        <v>0</v>
      </c>
      <c r="M69" s="23">
        <f t="shared" si="41"/>
        <v>306556.36</v>
      </c>
      <c r="N69" s="13">
        <f t="shared" si="33"/>
        <v>4508.181764705882</v>
      </c>
      <c r="O69" s="24">
        <f t="shared" si="38"/>
        <v>14169.37</v>
      </c>
      <c r="P69" s="24">
        <f t="shared" si="39"/>
        <v>0</v>
      </c>
      <c r="Q69" s="24">
        <f t="shared" si="40"/>
        <v>14169.37</v>
      </c>
      <c r="R69" s="48">
        <f t="shared" si="34"/>
        <v>-14169.37</v>
      </c>
      <c r="S69" s="35">
        <f t="shared" si="42"/>
        <v>1472.8439875000004</v>
      </c>
      <c r="T69" s="35">
        <f t="shared" si="43"/>
        <v>-15642.213987500001</v>
      </c>
      <c r="U69" s="49">
        <f t="shared" si="35"/>
        <v>-132.66649032334544</v>
      </c>
    </row>
    <row r="70" spans="1:21" ht="14.25">
      <c r="A70" s="9">
        <v>69</v>
      </c>
      <c r="B70" s="27">
        <v>42987</v>
      </c>
      <c r="C70" s="15"/>
      <c r="D70" s="7"/>
      <c r="E70" s="7"/>
      <c r="F70" s="46">
        <f t="shared" si="36"/>
        <v>-100</v>
      </c>
      <c r="G70" s="13">
        <f t="shared" si="24"/>
        <v>27290.938127046982</v>
      </c>
      <c r="H70" s="13">
        <f t="shared" si="21"/>
        <v>27290.938127046982</v>
      </c>
      <c r="I70" s="13">
        <f t="shared" si="37"/>
        <v>-13543.88988935334</v>
      </c>
      <c r="J70" s="13">
        <f t="shared" si="22"/>
        <v>-27290.938127046982</v>
      </c>
      <c r="K70" s="13">
        <f t="shared" si="23"/>
        <v>27290.938127046982</v>
      </c>
      <c r="L70" s="47">
        <f t="shared" si="25"/>
        <v>0</v>
      </c>
      <c r="M70" s="23">
        <f t="shared" si="41"/>
        <v>306556.36</v>
      </c>
      <c r="N70" s="13">
        <f t="shared" si="33"/>
        <v>4442.845797101449</v>
      </c>
      <c r="O70" s="24">
        <f t="shared" si="38"/>
        <v>14169.37</v>
      </c>
      <c r="P70" s="24">
        <f t="shared" si="39"/>
        <v>0</v>
      </c>
      <c r="Q70" s="24">
        <f t="shared" si="40"/>
        <v>14169.37</v>
      </c>
      <c r="R70" s="48">
        <f t="shared" si="34"/>
        <v>-14169.37</v>
      </c>
      <c r="S70" s="35">
        <f t="shared" si="42"/>
        <v>1472.8439875000004</v>
      </c>
      <c r="T70" s="35">
        <f t="shared" si="43"/>
        <v>-15642.213987500001</v>
      </c>
      <c r="U70" s="49">
        <f t="shared" si="35"/>
        <v>-132.6664903233455</v>
      </c>
    </row>
    <row r="71" spans="1:21" ht="14.25">
      <c r="A71" s="9">
        <v>70</v>
      </c>
      <c r="B71" s="27">
        <v>43001</v>
      </c>
      <c r="C71" s="15"/>
      <c r="D71" s="7"/>
      <c r="E71" s="7"/>
      <c r="F71" s="46">
        <f t="shared" si="36"/>
        <v>-100</v>
      </c>
      <c r="G71" s="13">
        <f t="shared" si="24"/>
        <v>27495.620162999836</v>
      </c>
      <c r="H71" s="13">
        <f t="shared" si="21"/>
        <v>27495.620162999836</v>
      </c>
      <c r="I71" s="13">
        <f t="shared" si="37"/>
        <v>-13645.469063523491</v>
      </c>
      <c r="J71" s="13">
        <f t="shared" si="22"/>
        <v>-27495.620162999836</v>
      </c>
      <c r="K71" s="13">
        <f t="shared" si="23"/>
        <v>27495.620162999836</v>
      </c>
      <c r="L71" s="47">
        <f t="shared" si="25"/>
        <v>0</v>
      </c>
      <c r="M71" s="23">
        <f t="shared" si="41"/>
        <v>306556.36</v>
      </c>
      <c r="N71" s="13">
        <f t="shared" si="33"/>
        <v>4379.376571428571</v>
      </c>
      <c r="O71" s="24">
        <f t="shared" si="38"/>
        <v>14169.37</v>
      </c>
      <c r="P71" s="24">
        <f t="shared" si="39"/>
        <v>0</v>
      </c>
      <c r="Q71" s="24">
        <f t="shared" si="40"/>
        <v>14169.37</v>
      </c>
      <c r="R71" s="48">
        <f t="shared" si="34"/>
        <v>-14169.37</v>
      </c>
      <c r="S71" s="35">
        <f t="shared" si="42"/>
        <v>1472.8439875000004</v>
      </c>
      <c r="T71" s="35">
        <f t="shared" si="43"/>
        <v>-15642.213987500001</v>
      </c>
      <c r="U71" s="49">
        <f t="shared" si="35"/>
        <v>-132.66649032334547</v>
      </c>
    </row>
    <row r="72" spans="1:21" ht="14.25">
      <c r="A72" s="9">
        <v>71</v>
      </c>
      <c r="B72" s="27">
        <v>43015</v>
      </c>
      <c r="C72" s="15"/>
      <c r="D72" s="7"/>
      <c r="E72" s="7"/>
      <c r="F72" s="46">
        <f t="shared" si="36"/>
        <v>-100</v>
      </c>
      <c r="G72" s="13">
        <f t="shared" si="24"/>
        <v>27701.837314222335</v>
      </c>
      <c r="H72" s="13">
        <f t="shared" si="21"/>
        <v>27701.837314222335</v>
      </c>
      <c r="I72" s="13">
        <f t="shared" si="37"/>
        <v>-13747.810081499918</v>
      </c>
      <c r="J72" s="13">
        <f t="shared" si="22"/>
        <v>-27701.837314222335</v>
      </c>
      <c r="K72" s="13">
        <f t="shared" si="23"/>
        <v>27701.837314222335</v>
      </c>
      <c r="L72" s="47">
        <f t="shared" si="25"/>
        <v>0</v>
      </c>
      <c r="M72" s="23">
        <f t="shared" si="41"/>
        <v>306556.36</v>
      </c>
      <c r="N72" s="13">
        <f t="shared" si="33"/>
        <v>4317.695211267605</v>
      </c>
      <c r="O72" s="24">
        <f t="shared" si="38"/>
        <v>14169.37</v>
      </c>
      <c r="P72" s="24">
        <f t="shared" si="39"/>
        <v>0</v>
      </c>
      <c r="Q72" s="24">
        <f t="shared" si="40"/>
        <v>14169.37</v>
      </c>
      <c r="R72" s="48">
        <f t="shared" si="34"/>
        <v>-14169.37</v>
      </c>
      <c r="S72" s="35">
        <f t="shared" si="42"/>
        <v>1472.8439875000004</v>
      </c>
      <c r="T72" s="35">
        <f t="shared" si="43"/>
        <v>-15642.213987500001</v>
      </c>
      <c r="U72" s="49">
        <f t="shared" si="35"/>
        <v>-132.66649032334547</v>
      </c>
    </row>
    <row r="73" spans="1:21" ht="14.25">
      <c r="A73" s="9">
        <v>72</v>
      </c>
      <c r="B73" s="27">
        <v>43029</v>
      </c>
      <c r="C73" s="15"/>
      <c r="D73" s="7"/>
      <c r="E73" s="7"/>
      <c r="F73" s="46">
        <f t="shared" si="36"/>
        <v>-100</v>
      </c>
      <c r="G73" s="13">
        <f t="shared" si="24"/>
        <v>27909.601094079004</v>
      </c>
      <c r="H73" s="13">
        <f t="shared" si="21"/>
        <v>27909.601094079004</v>
      </c>
      <c r="I73" s="13">
        <f t="shared" si="37"/>
        <v>-13850.918657111168</v>
      </c>
      <c r="J73" s="13">
        <f t="shared" si="22"/>
        <v>-27909.601094079004</v>
      </c>
      <c r="K73" s="13">
        <f t="shared" si="23"/>
        <v>27909.601094079004</v>
      </c>
      <c r="L73" s="47">
        <f t="shared" si="25"/>
        <v>0</v>
      </c>
      <c r="M73" s="23">
        <f t="shared" si="41"/>
        <v>306556.36</v>
      </c>
      <c r="N73" s="13">
        <f t="shared" si="33"/>
        <v>4257.727222222222</v>
      </c>
      <c r="O73" s="24">
        <f t="shared" si="38"/>
        <v>14169.37</v>
      </c>
      <c r="P73" s="24">
        <f t="shared" si="39"/>
        <v>0</v>
      </c>
      <c r="Q73" s="24">
        <f t="shared" si="40"/>
        <v>14169.37</v>
      </c>
      <c r="R73" s="48">
        <f t="shared" si="34"/>
        <v>-14169.37</v>
      </c>
      <c r="S73" s="35">
        <f t="shared" si="42"/>
        <v>1472.8439875000004</v>
      </c>
      <c r="T73" s="35">
        <f t="shared" si="43"/>
        <v>-15642.213987500001</v>
      </c>
      <c r="U73" s="49">
        <f t="shared" si="35"/>
        <v>-132.66649032334547</v>
      </c>
    </row>
    <row r="74" spans="1:21" ht="14.25">
      <c r="A74" s="9">
        <v>73</v>
      </c>
      <c r="B74" s="27">
        <v>43043</v>
      </c>
      <c r="C74" s="15"/>
      <c r="D74" s="7"/>
      <c r="E74" s="7"/>
      <c r="F74" s="46">
        <f t="shared" si="36"/>
        <v>-100</v>
      </c>
      <c r="G74" s="13">
        <f t="shared" si="24"/>
        <v>28118.923102284596</v>
      </c>
      <c r="H74" s="13">
        <f t="shared" si="21"/>
        <v>28118.923102284596</v>
      </c>
      <c r="I74" s="13">
        <f t="shared" si="37"/>
        <v>-13954.800547039502</v>
      </c>
      <c r="J74" s="13">
        <f t="shared" si="22"/>
        <v>-28118.923102284596</v>
      </c>
      <c r="K74" s="13">
        <f t="shared" si="23"/>
        <v>28118.923102284596</v>
      </c>
      <c r="L74" s="47">
        <f t="shared" si="25"/>
        <v>0</v>
      </c>
      <c r="M74" s="23">
        <f t="shared" si="41"/>
        <v>306556.36</v>
      </c>
      <c r="N74" s="13">
        <f t="shared" si="33"/>
        <v>4199.402191780821</v>
      </c>
      <c r="O74" s="24">
        <f t="shared" si="38"/>
        <v>14169.37</v>
      </c>
      <c r="P74" s="24">
        <f t="shared" si="39"/>
        <v>0</v>
      </c>
      <c r="Q74" s="24">
        <f t="shared" si="40"/>
        <v>14169.37</v>
      </c>
      <c r="R74" s="48">
        <f t="shared" si="34"/>
        <v>-14169.37</v>
      </c>
      <c r="S74" s="35">
        <f t="shared" si="42"/>
        <v>1472.8439875000004</v>
      </c>
      <c r="T74" s="35">
        <f t="shared" si="43"/>
        <v>-15642.213987500001</v>
      </c>
      <c r="U74" s="49">
        <f t="shared" si="35"/>
        <v>-132.66649032334547</v>
      </c>
    </row>
    <row r="75" spans="1:21" ht="14.25">
      <c r="A75" s="9">
        <v>74</v>
      </c>
      <c r="B75" s="27">
        <v>43057</v>
      </c>
      <c r="C75" s="15"/>
      <c r="D75" s="7"/>
      <c r="E75" s="7"/>
      <c r="F75" s="46">
        <f t="shared" si="36"/>
        <v>-100</v>
      </c>
      <c r="G75" s="13">
        <f t="shared" si="24"/>
        <v>28329.815025551732</v>
      </c>
      <c r="H75" s="13">
        <f t="shared" si="21"/>
        <v>28329.815025551732</v>
      </c>
      <c r="I75" s="13">
        <f t="shared" si="37"/>
        <v>-14059.461551142298</v>
      </c>
      <c r="J75" s="13">
        <f t="shared" si="22"/>
        <v>-28329.815025551732</v>
      </c>
      <c r="K75" s="13">
        <f t="shared" si="23"/>
        <v>28329.815025551732</v>
      </c>
      <c r="L75" s="47">
        <f t="shared" si="25"/>
        <v>0</v>
      </c>
      <c r="M75" s="23">
        <f t="shared" si="41"/>
        <v>306556.36</v>
      </c>
      <c r="N75" s="13">
        <f t="shared" si="33"/>
        <v>4142.653513513514</v>
      </c>
      <c r="O75" s="24">
        <f t="shared" si="38"/>
        <v>14169.37</v>
      </c>
      <c r="P75" s="24">
        <f t="shared" si="39"/>
        <v>0</v>
      </c>
      <c r="Q75" s="24">
        <f t="shared" si="40"/>
        <v>14169.37</v>
      </c>
      <c r="R75" s="48">
        <f t="shared" si="34"/>
        <v>-14169.37</v>
      </c>
      <c r="S75" s="35">
        <f t="shared" si="42"/>
        <v>1472.8439875000004</v>
      </c>
      <c r="T75" s="35">
        <f t="shared" si="43"/>
        <v>-15642.213987500001</v>
      </c>
      <c r="U75" s="49">
        <f t="shared" si="35"/>
        <v>-132.66649032334544</v>
      </c>
    </row>
    <row r="76" spans="1:21" ht="14.25">
      <c r="A76" s="9">
        <v>75</v>
      </c>
      <c r="B76" s="27">
        <v>43071</v>
      </c>
      <c r="C76" s="15"/>
      <c r="D76" s="7"/>
      <c r="E76" s="7"/>
      <c r="F76" s="46">
        <f t="shared" si="36"/>
        <v>-100</v>
      </c>
      <c r="G76" s="13">
        <f t="shared" si="24"/>
        <v>28542.28863824337</v>
      </c>
      <c r="H76" s="13">
        <f t="shared" si="21"/>
        <v>28542.28863824337</v>
      </c>
      <c r="I76" s="13">
        <f t="shared" si="37"/>
        <v>-14164.907512775866</v>
      </c>
      <c r="J76" s="13">
        <f t="shared" si="22"/>
        <v>-28542.28863824337</v>
      </c>
      <c r="K76" s="13">
        <f t="shared" si="23"/>
        <v>28542.28863824337</v>
      </c>
      <c r="L76" s="47">
        <f t="shared" si="25"/>
        <v>0</v>
      </c>
      <c r="M76" s="23">
        <f t="shared" si="41"/>
        <v>306556.36</v>
      </c>
      <c r="N76" s="13">
        <f t="shared" si="33"/>
        <v>4087.418133333333</v>
      </c>
      <c r="O76" s="24">
        <f t="shared" si="38"/>
        <v>14169.37</v>
      </c>
      <c r="P76" s="24">
        <f t="shared" si="39"/>
        <v>0</v>
      </c>
      <c r="Q76" s="24">
        <f t="shared" si="40"/>
        <v>14169.37</v>
      </c>
      <c r="R76" s="48">
        <f t="shared" si="34"/>
        <v>-14169.37</v>
      </c>
      <c r="S76" s="35">
        <f t="shared" si="42"/>
        <v>1472.8439875000004</v>
      </c>
      <c r="T76" s="35">
        <f t="shared" si="43"/>
        <v>-15642.213987500001</v>
      </c>
      <c r="U76" s="49">
        <f t="shared" si="35"/>
        <v>-132.66649032334544</v>
      </c>
    </row>
    <row r="77" spans="1:21" ht="14.25">
      <c r="A77" s="9">
        <v>76</v>
      </c>
      <c r="B77" s="27">
        <v>43085</v>
      </c>
      <c r="C77" s="15"/>
      <c r="D77" s="7"/>
      <c r="E77" s="7"/>
      <c r="F77" s="46">
        <f t="shared" si="36"/>
        <v>-100</v>
      </c>
      <c r="G77" s="13">
        <f t="shared" si="24"/>
        <v>28756.355803030197</v>
      </c>
      <c r="H77" s="13">
        <f t="shared" si="21"/>
        <v>28756.355803030197</v>
      </c>
      <c r="I77" s="13">
        <f t="shared" si="37"/>
        <v>-14271.144319121686</v>
      </c>
      <c r="J77" s="13">
        <f t="shared" si="22"/>
        <v>-28756.355803030197</v>
      </c>
      <c r="K77" s="13">
        <f t="shared" si="23"/>
        <v>28756.355803030197</v>
      </c>
      <c r="L77" s="47">
        <f t="shared" si="25"/>
        <v>0</v>
      </c>
      <c r="M77" s="23">
        <f t="shared" si="41"/>
        <v>306556.36</v>
      </c>
      <c r="N77" s="13">
        <f t="shared" si="33"/>
        <v>4033.6363157894734</v>
      </c>
      <c r="O77" s="24">
        <f t="shared" si="38"/>
        <v>14169.37</v>
      </c>
      <c r="P77" s="24">
        <f t="shared" si="39"/>
        <v>0</v>
      </c>
      <c r="Q77" s="24">
        <f t="shared" si="40"/>
        <v>14169.37</v>
      </c>
      <c r="R77" s="48">
        <f t="shared" si="34"/>
        <v>-14169.37</v>
      </c>
      <c r="S77" s="35">
        <f t="shared" si="42"/>
        <v>1472.8439875000004</v>
      </c>
      <c r="T77" s="35">
        <f t="shared" si="43"/>
        <v>-15642.213987500001</v>
      </c>
      <c r="U77" s="49">
        <f t="shared" si="35"/>
        <v>-132.66649032334547</v>
      </c>
    </row>
    <row r="78" spans="1:21" ht="14.25">
      <c r="A78" s="9">
        <v>77</v>
      </c>
      <c r="B78" s="27">
        <v>43099</v>
      </c>
      <c r="C78" s="15"/>
      <c r="F78" s="46">
        <f t="shared" si="36"/>
        <v>-100</v>
      </c>
      <c r="G78" s="13">
        <f t="shared" si="24"/>
        <v>28972.028471552923</v>
      </c>
      <c r="H78" s="13">
        <f t="shared" si="21"/>
        <v>28972.028471552923</v>
      </c>
      <c r="I78" s="13">
        <f t="shared" si="37"/>
        <v>-14378.177901515099</v>
      </c>
      <c r="J78" s="13">
        <f t="shared" si="22"/>
        <v>-28972.028471552923</v>
      </c>
      <c r="K78" s="13">
        <f t="shared" si="23"/>
        <v>28972.028471552923</v>
      </c>
      <c r="L78" s="47">
        <f t="shared" si="25"/>
        <v>0</v>
      </c>
      <c r="M78" s="23">
        <f t="shared" si="41"/>
        <v>306556.36</v>
      </c>
      <c r="N78" s="13">
        <f t="shared" si="33"/>
        <v>3981.2514285714283</v>
      </c>
      <c r="O78" s="24">
        <f t="shared" si="38"/>
        <v>14169.37</v>
      </c>
      <c r="P78" s="24">
        <f t="shared" si="39"/>
        <v>0</v>
      </c>
      <c r="Q78" s="24">
        <f t="shared" si="40"/>
        <v>14169.37</v>
      </c>
      <c r="R78" s="48">
        <f t="shared" si="34"/>
        <v>-14169.37</v>
      </c>
      <c r="S78" s="35">
        <f t="shared" si="42"/>
        <v>1472.8439875000004</v>
      </c>
      <c r="T78" s="35">
        <f t="shared" si="43"/>
        <v>-15642.213987500001</v>
      </c>
      <c r="U78" s="49">
        <f t="shared" si="35"/>
        <v>-132.66649032334544</v>
      </c>
    </row>
    <row r="79" spans="1:21" ht="14.25">
      <c r="A79" s="9">
        <v>78</v>
      </c>
      <c r="B79" s="27">
        <v>43113</v>
      </c>
      <c r="C79" s="15"/>
      <c r="F79" s="46">
        <f t="shared" si="36"/>
        <v>-100</v>
      </c>
      <c r="G79" s="13">
        <f t="shared" si="24"/>
        <v>29189.31868508957</v>
      </c>
      <c r="H79" s="13">
        <f t="shared" si="21"/>
        <v>29189.31868508957</v>
      </c>
      <c r="I79" s="13">
        <f t="shared" si="37"/>
        <v>-14486.014235776462</v>
      </c>
      <c r="J79" s="13">
        <f t="shared" si="22"/>
        <v>-29189.31868508957</v>
      </c>
      <c r="K79" s="13">
        <f t="shared" si="23"/>
        <v>29189.31868508957</v>
      </c>
      <c r="L79" s="47">
        <f t="shared" si="25"/>
        <v>0</v>
      </c>
      <c r="M79" s="23">
        <f t="shared" si="41"/>
        <v>306556.36</v>
      </c>
      <c r="N79" s="13">
        <f t="shared" si="33"/>
        <v>3930.2097435897435</v>
      </c>
      <c r="O79" s="24">
        <f t="shared" si="38"/>
        <v>14169.37</v>
      </c>
      <c r="P79" s="24">
        <f t="shared" si="39"/>
        <v>0</v>
      </c>
      <c r="Q79" s="24">
        <f t="shared" si="40"/>
        <v>14169.37</v>
      </c>
      <c r="R79" s="48">
        <f t="shared" si="34"/>
        <v>-14169.37</v>
      </c>
      <c r="S79" s="35">
        <f t="shared" si="42"/>
        <v>1472.8439875000004</v>
      </c>
      <c r="T79" s="35">
        <f t="shared" si="43"/>
        <v>-15642.213987500001</v>
      </c>
      <c r="U79" s="49">
        <f t="shared" si="35"/>
        <v>-132.66649032334544</v>
      </c>
    </row>
    <row r="80" spans="1:21" ht="14.25">
      <c r="A80" s="9">
        <v>79</v>
      </c>
      <c r="B80" s="27">
        <v>43127</v>
      </c>
      <c r="C80" s="15"/>
      <c r="F80" s="46">
        <f t="shared" si="36"/>
        <v>-100</v>
      </c>
      <c r="G80" s="13">
        <f t="shared" si="24"/>
        <v>29408.23857522774</v>
      </c>
      <c r="H80" s="13">
        <f t="shared" si="21"/>
        <v>29408.23857522774</v>
      </c>
      <c r="I80" s="13">
        <f t="shared" si="37"/>
        <v>-14594.659342544785</v>
      </c>
      <c r="J80" s="13">
        <f t="shared" si="22"/>
        <v>-29408.23857522774</v>
      </c>
      <c r="K80" s="13">
        <f t="shared" si="23"/>
        <v>29408.23857522774</v>
      </c>
      <c r="L80" s="47">
        <f t="shared" si="25"/>
        <v>0</v>
      </c>
      <c r="M80" s="23">
        <f t="shared" si="41"/>
        <v>306556.36</v>
      </c>
      <c r="N80" s="13">
        <f t="shared" si="33"/>
        <v>3880.460253164557</v>
      </c>
      <c r="O80" s="24">
        <f t="shared" si="38"/>
        <v>14169.37</v>
      </c>
      <c r="P80" s="24">
        <f t="shared" si="39"/>
        <v>0</v>
      </c>
      <c r="Q80" s="24">
        <f t="shared" si="40"/>
        <v>14169.37</v>
      </c>
      <c r="R80" s="48">
        <f t="shared" si="34"/>
        <v>-14169.37</v>
      </c>
      <c r="S80" s="35">
        <f t="shared" si="42"/>
        <v>1472.8439875000004</v>
      </c>
      <c r="T80" s="35">
        <f t="shared" si="43"/>
        <v>-15642.213987500001</v>
      </c>
      <c r="U80" s="49">
        <f t="shared" si="35"/>
        <v>-132.66649032334547</v>
      </c>
    </row>
    <row r="81" spans="1:21" ht="14.25">
      <c r="A81" s="9">
        <v>80</v>
      </c>
      <c r="B81" s="27">
        <v>43141</v>
      </c>
      <c r="C81" s="15"/>
      <c r="F81" s="46">
        <f t="shared" si="36"/>
        <v>-100</v>
      </c>
      <c r="G81" s="13">
        <f t="shared" si="24"/>
        <v>29628.80036454195</v>
      </c>
      <c r="H81" s="13">
        <f t="shared" si="21"/>
        <v>29628.80036454195</v>
      </c>
      <c r="I81" s="13">
        <f t="shared" si="37"/>
        <v>-14704.11928761387</v>
      </c>
      <c r="J81" s="13">
        <f t="shared" si="22"/>
        <v>-29628.80036454195</v>
      </c>
      <c r="K81" s="13">
        <f t="shared" si="23"/>
        <v>29628.80036454195</v>
      </c>
      <c r="L81" s="47">
        <f t="shared" si="25"/>
        <v>0</v>
      </c>
      <c r="M81" s="23">
        <f t="shared" si="41"/>
        <v>306556.36</v>
      </c>
      <c r="N81" s="13">
        <f t="shared" si="33"/>
        <v>3831.9545</v>
      </c>
      <c r="O81" s="24">
        <f t="shared" si="38"/>
        <v>14169.37</v>
      </c>
      <c r="P81" s="24">
        <f t="shared" si="39"/>
        <v>0</v>
      </c>
      <c r="Q81" s="24">
        <f t="shared" si="40"/>
        <v>14169.37</v>
      </c>
      <c r="R81" s="48">
        <f t="shared" si="34"/>
        <v>-14169.37</v>
      </c>
      <c r="S81" s="35">
        <f t="shared" si="42"/>
        <v>1472.8439875000004</v>
      </c>
      <c r="T81" s="35">
        <f t="shared" si="43"/>
        <v>-15642.213987500001</v>
      </c>
      <c r="U81" s="49">
        <f t="shared" si="35"/>
        <v>-132.66649032334544</v>
      </c>
    </row>
    <row r="82" spans="1:21" ht="14.25">
      <c r="A82" s="9">
        <v>81</v>
      </c>
      <c r="B82" s="27">
        <v>43155</v>
      </c>
      <c r="C82" s="15"/>
      <c r="F82" s="46">
        <f t="shared" si="36"/>
        <v>-100</v>
      </c>
      <c r="G82" s="13">
        <f t="shared" si="24"/>
        <v>29851.016367276014</v>
      </c>
      <c r="H82" s="13">
        <f t="shared" si="21"/>
        <v>29851.016367276014</v>
      </c>
      <c r="I82" s="13">
        <f t="shared" si="37"/>
        <v>-14814.400182270974</v>
      </c>
      <c r="J82" s="13">
        <f t="shared" si="22"/>
        <v>-29851.016367276014</v>
      </c>
      <c r="K82" s="13">
        <f t="shared" si="23"/>
        <v>29851.016367276014</v>
      </c>
      <c r="L82" s="47">
        <f t="shared" si="25"/>
        <v>0</v>
      </c>
      <c r="M82" s="23">
        <f t="shared" si="41"/>
        <v>306556.36</v>
      </c>
      <c r="N82" s="13">
        <f t="shared" si="33"/>
        <v>3784.6464197530863</v>
      </c>
      <c r="O82" s="24">
        <f t="shared" si="38"/>
        <v>14169.37</v>
      </c>
      <c r="P82" s="24">
        <f t="shared" si="39"/>
        <v>0</v>
      </c>
      <c r="Q82" s="24">
        <f t="shared" si="40"/>
        <v>14169.37</v>
      </c>
      <c r="R82" s="48">
        <f t="shared" si="34"/>
        <v>-14169.37</v>
      </c>
      <c r="S82" s="35">
        <f t="shared" si="42"/>
        <v>1472.8439875000004</v>
      </c>
      <c r="T82" s="35">
        <f t="shared" si="43"/>
        <v>-15642.213987500001</v>
      </c>
      <c r="U82" s="49">
        <f t="shared" si="35"/>
        <v>-132.66649032334544</v>
      </c>
    </row>
    <row r="83" spans="1:21" ht="14.25">
      <c r="A83" s="9">
        <v>82</v>
      </c>
      <c r="B83" s="27">
        <v>43169</v>
      </c>
      <c r="C83" s="15"/>
      <c r="F83" s="46">
        <f t="shared" si="36"/>
        <v>-100</v>
      </c>
      <c r="G83" s="13">
        <f t="shared" si="24"/>
        <v>30074.898990030582</v>
      </c>
      <c r="H83" s="13">
        <f t="shared" si="21"/>
        <v>30074.898990030582</v>
      </c>
      <c r="I83" s="13">
        <f t="shared" si="37"/>
        <v>-14925.508183638007</v>
      </c>
      <c r="J83" s="13">
        <f t="shared" si="22"/>
        <v>-30074.898990030582</v>
      </c>
      <c r="K83" s="13">
        <f t="shared" si="23"/>
        <v>30074.898990030582</v>
      </c>
      <c r="L83" s="47">
        <f t="shared" si="25"/>
        <v>0</v>
      </c>
      <c r="M83" s="23">
        <f t="shared" si="41"/>
        <v>306556.36</v>
      </c>
      <c r="N83" s="13">
        <f t="shared" si="33"/>
        <v>3738.492195121951</v>
      </c>
      <c r="O83" s="24">
        <f t="shared" si="38"/>
        <v>14169.37</v>
      </c>
      <c r="P83" s="24">
        <f t="shared" si="39"/>
        <v>0</v>
      </c>
      <c r="Q83" s="24">
        <f t="shared" si="40"/>
        <v>14169.37</v>
      </c>
      <c r="R83" s="48">
        <f t="shared" si="34"/>
        <v>-14169.37</v>
      </c>
      <c r="S83" s="35">
        <f t="shared" si="42"/>
        <v>1472.8439875000004</v>
      </c>
      <c r="T83" s="35">
        <f t="shared" si="43"/>
        <v>-15642.213987500001</v>
      </c>
      <c r="U83" s="49">
        <f t="shared" si="35"/>
        <v>-132.66649032334544</v>
      </c>
    </row>
    <row r="84" spans="1:20" ht="14.25">
      <c r="A84" s="9"/>
      <c r="B84" s="29"/>
      <c r="M84" s="23"/>
      <c r="O84" s="24"/>
      <c r="P84" s="24"/>
      <c r="S84" s="35"/>
      <c r="T84" s="35"/>
    </row>
    <row r="85" spans="1:20" ht="14.25">
      <c r="A85" s="9"/>
      <c r="B85" s="30"/>
      <c r="M85" s="23"/>
      <c r="O85" s="24"/>
      <c r="P85" s="24"/>
      <c r="S85" s="35"/>
      <c r="T85" s="35"/>
    </row>
    <row r="86" spans="1:20" ht="14.25">
      <c r="A86" s="9"/>
      <c r="B86" s="29"/>
      <c r="M86" s="23"/>
      <c r="O86" s="24"/>
      <c r="P86" s="24"/>
      <c r="S86" s="35"/>
      <c r="T86" s="35"/>
    </row>
    <row r="87" spans="1:20" ht="14.25">
      <c r="A87" s="9"/>
      <c r="B87" s="30"/>
      <c r="M87" s="23"/>
      <c r="O87" s="24"/>
      <c r="P87" s="24"/>
      <c r="S87" s="35"/>
      <c r="T87" s="35"/>
    </row>
    <row r="88" spans="1:20" ht="14.25">
      <c r="A88" s="9"/>
      <c r="B88" s="29"/>
      <c r="M88" s="23"/>
      <c r="O88" s="24"/>
      <c r="P88" s="24"/>
      <c r="S88" s="35"/>
      <c r="T88" s="35"/>
    </row>
    <row r="89" spans="1:20" ht="14.25">
      <c r="A89" s="9"/>
      <c r="B89" s="30"/>
      <c r="M89" s="23"/>
      <c r="O89" s="24"/>
      <c r="P89" s="24"/>
      <c r="S89" s="35"/>
      <c r="T89" s="35"/>
    </row>
    <row r="90" spans="1:20" ht="14.25">
      <c r="A90" s="9"/>
      <c r="B90" s="29"/>
      <c r="M90" s="23"/>
      <c r="O90" s="24"/>
      <c r="P90" s="24"/>
      <c r="S90" s="35"/>
      <c r="T90" s="35"/>
    </row>
    <row r="91" spans="1:20" ht="14.25">
      <c r="A91" s="9"/>
      <c r="B91" s="30"/>
      <c r="M91" s="23"/>
      <c r="O91" s="24"/>
      <c r="P91" s="24"/>
      <c r="S91" s="35"/>
      <c r="T91" s="35"/>
    </row>
    <row r="92" spans="1:20" ht="14.25">
      <c r="A92" s="9"/>
      <c r="B92" s="29"/>
      <c r="M92" s="23"/>
      <c r="O92" s="24"/>
      <c r="P92" s="24"/>
      <c r="S92" s="35"/>
      <c r="T92" s="35"/>
    </row>
    <row r="93" spans="1:20" ht="14.25">
      <c r="A93" s="9"/>
      <c r="B93" s="30"/>
      <c r="M93" s="23"/>
      <c r="O93" s="24"/>
      <c r="P93" s="24"/>
      <c r="S93" s="35"/>
      <c r="T93" s="35"/>
    </row>
    <row r="94" spans="1:20" ht="14.25">
      <c r="A94" s="9"/>
      <c r="B94" s="29"/>
      <c r="M94" s="23"/>
      <c r="O94" s="24"/>
      <c r="P94" s="24"/>
      <c r="S94" s="35"/>
      <c r="T94" s="35"/>
    </row>
    <row r="95" spans="1:20" ht="14.25">
      <c r="A95" s="9"/>
      <c r="B95" s="30"/>
      <c r="M95" s="23"/>
      <c r="O95" s="24"/>
      <c r="P95" s="24"/>
      <c r="S95" s="35"/>
      <c r="T95" s="35"/>
    </row>
    <row r="96" spans="1:20" ht="14.25">
      <c r="A96" s="9"/>
      <c r="B96" s="29"/>
      <c r="M96" s="23"/>
      <c r="O96" s="24"/>
      <c r="P96" s="24"/>
      <c r="S96" s="35"/>
      <c r="T96" s="35"/>
    </row>
    <row r="97" spans="1:20" ht="14.25">
      <c r="A97" s="9"/>
      <c r="B97" s="30"/>
      <c r="M97" s="23"/>
      <c r="O97" s="24"/>
      <c r="P97" s="24"/>
      <c r="S97" s="35"/>
      <c r="T97" s="35"/>
    </row>
    <row r="98" spans="1:20" ht="14.25">
      <c r="A98" s="9"/>
      <c r="B98" s="29"/>
      <c r="M98" s="23"/>
      <c r="O98" s="24"/>
      <c r="P98" s="24"/>
      <c r="S98" s="35"/>
      <c r="T98" s="35"/>
    </row>
    <row r="99" spans="1:20" ht="14.25">
      <c r="A99" s="9"/>
      <c r="B99" s="30"/>
      <c r="M99" s="23"/>
      <c r="O99" s="24"/>
      <c r="P99" s="24"/>
      <c r="S99" s="35"/>
      <c r="T99" s="35"/>
    </row>
    <row r="100" spans="1:20" ht="14.25">
      <c r="A100" s="9"/>
      <c r="B100" s="29"/>
      <c r="M100" s="23"/>
      <c r="O100" s="24"/>
      <c r="P100" s="24"/>
      <c r="S100" s="35"/>
      <c r="T100" s="35"/>
    </row>
    <row r="101" spans="1:20" ht="14.25">
      <c r="A101" s="9"/>
      <c r="B101" s="30"/>
      <c r="M101" s="23"/>
      <c r="O101" s="24"/>
      <c r="P101" s="24"/>
      <c r="S101" s="35"/>
      <c r="T101" s="35"/>
    </row>
    <row r="102" spans="1:20" ht="14.25">
      <c r="A102" s="5"/>
      <c r="B102" s="29"/>
      <c r="M102" s="23"/>
      <c r="O102" s="24"/>
      <c r="P102" s="24"/>
      <c r="S102" s="35"/>
      <c r="T102" s="35"/>
    </row>
    <row r="103" spans="1:20" ht="14.25">
      <c r="A103" s="5"/>
      <c r="B103" s="30"/>
      <c r="M103" s="23"/>
      <c r="O103" s="24"/>
      <c r="P103" s="24"/>
      <c r="S103" s="35"/>
      <c r="T103" s="35"/>
    </row>
    <row r="104" spans="1:20" ht="14.25">
      <c r="A104" s="5"/>
      <c r="B104" s="29"/>
      <c r="M104" s="23"/>
      <c r="O104" s="24"/>
      <c r="P104" s="24"/>
      <c r="S104" s="35"/>
      <c r="T104" s="35"/>
    </row>
    <row r="105" spans="1:20" ht="14.25">
      <c r="A105" s="5"/>
      <c r="B105" s="30"/>
      <c r="M105" s="23"/>
      <c r="O105" s="24"/>
      <c r="P105" s="24"/>
      <c r="S105" s="35"/>
      <c r="T105" s="35"/>
    </row>
    <row r="106" spans="1:20" ht="14.25">
      <c r="A106" s="5"/>
      <c r="B106" s="29"/>
      <c r="M106" s="23"/>
      <c r="O106" s="24"/>
      <c r="P106" s="24"/>
      <c r="S106" s="35"/>
      <c r="T106" s="35"/>
    </row>
    <row r="107" spans="1:20" ht="14.25">
      <c r="A107" s="5"/>
      <c r="B107" s="30"/>
      <c r="M107" s="23"/>
      <c r="O107" s="24"/>
      <c r="P107" s="24"/>
      <c r="S107" s="35"/>
      <c r="T107" s="35"/>
    </row>
    <row r="108" spans="1:20" ht="14.25">
      <c r="A108" s="5"/>
      <c r="B108" s="29"/>
      <c r="M108" s="23"/>
      <c r="O108" s="24"/>
      <c r="P108" s="24"/>
      <c r="S108" s="35"/>
      <c r="T108" s="35"/>
    </row>
    <row r="109" spans="1:20" ht="14.25">
      <c r="A109" s="5"/>
      <c r="B109" s="30"/>
      <c r="M109" s="23"/>
      <c r="O109" s="24"/>
      <c r="P109" s="24"/>
      <c r="S109" s="35"/>
      <c r="T109" s="35"/>
    </row>
    <row r="110" spans="1:20" ht="14.25">
      <c r="A110" s="5"/>
      <c r="B110" s="29"/>
      <c r="M110" s="23"/>
      <c r="O110" s="24"/>
      <c r="P110" s="24"/>
      <c r="S110" s="35"/>
      <c r="T110" s="35"/>
    </row>
    <row r="111" spans="1:20" ht="14.25">
      <c r="A111" s="5"/>
      <c r="B111" s="30"/>
      <c r="M111" s="23"/>
      <c r="O111" s="24"/>
      <c r="P111" s="24"/>
      <c r="S111" s="35"/>
      <c r="T111" s="35"/>
    </row>
    <row r="112" spans="1:20" ht="14.25">
      <c r="A112" s="5"/>
      <c r="B112" s="29"/>
      <c r="M112" s="23"/>
      <c r="O112" s="24"/>
      <c r="P112" s="24"/>
      <c r="S112" s="35"/>
      <c r="T112" s="35"/>
    </row>
    <row r="113" spans="1:20" ht="14.25">
      <c r="A113" s="5"/>
      <c r="B113" s="30"/>
      <c r="M113" s="23"/>
      <c r="O113" s="24"/>
      <c r="P113" s="24"/>
      <c r="S113" s="35"/>
      <c r="T113" s="35"/>
    </row>
    <row r="114" spans="1:20" ht="14.25">
      <c r="A114" s="5"/>
      <c r="B114" s="29"/>
      <c r="M114" s="23"/>
      <c r="O114" s="24"/>
      <c r="P114" s="24"/>
      <c r="S114" s="35"/>
      <c r="T114" s="35"/>
    </row>
    <row r="115" spans="1:20" ht="14.25">
      <c r="A115" s="5"/>
      <c r="B115" s="30"/>
      <c r="M115" s="23"/>
      <c r="O115" s="24"/>
      <c r="P115" s="24"/>
      <c r="S115" s="35"/>
      <c r="T115" s="35"/>
    </row>
    <row r="116" spans="1:20" ht="14.25">
      <c r="A116" s="5"/>
      <c r="B116" s="29"/>
      <c r="M116" s="23"/>
      <c r="O116" s="24"/>
      <c r="P116" s="24"/>
      <c r="S116" s="35"/>
      <c r="T116" s="35"/>
    </row>
    <row r="117" spans="1:20" ht="14.25">
      <c r="A117" s="5"/>
      <c r="B117" s="30"/>
      <c r="M117" s="23"/>
      <c r="O117" s="24"/>
      <c r="P117" s="24"/>
      <c r="S117" s="35"/>
      <c r="T117" s="35"/>
    </row>
    <row r="118" spans="1:20" ht="14.25">
      <c r="A118" s="5"/>
      <c r="B118" s="29"/>
      <c r="M118" s="23"/>
      <c r="O118" s="24"/>
      <c r="P118" s="24"/>
      <c r="S118" s="35"/>
      <c r="T118" s="35"/>
    </row>
    <row r="119" spans="1:20" ht="14.25">
      <c r="A119" s="5"/>
      <c r="B119" s="30"/>
      <c r="M119" s="23"/>
      <c r="O119" s="24"/>
      <c r="P119" s="24"/>
      <c r="S119" s="35"/>
      <c r="T119" s="35"/>
    </row>
    <row r="120" spans="1:20" ht="14.25">
      <c r="A120" s="5"/>
      <c r="B120" s="29"/>
      <c r="M120" s="23"/>
      <c r="O120" s="24"/>
      <c r="P120" s="24"/>
      <c r="S120" s="35"/>
      <c r="T120" s="35"/>
    </row>
    <row r="121" spans="1:20" ht="14.25">
      <c r="A121" s="5"/>
      <c r="B121" s="30"/>
      <c r="M121" s="23"/>
      <c r="O121" s="24"/>
      <c r="P121" s="24"/>
      <c r="S121" s="35"/>
      <c r="T121" s="35"/>
    </row>
    <row r="122" spans="1:20" ht="14.25">
      <c r="A122" s="5"/>
      <c r="B122" s="29"/>
      <c r="M122" s="23"/>
      <c r="O122" s="24"/>
      <c r="P122" s="24"/>
      <c r="S122" s="35"/>
      <c r="T122" s="35"/>
    </row>
    <row r="123" spans="1:20" ht="14.25">
      <c r="A123" s="5"/>
      <c r="B123" s="30"/>
      <c r="M123" s="23"/>
      <c r="O123" s="24"/>
      <c r="P123" s="24"/>
      <c r="S123" s="35"/>
      <c r="T123" s="35"/>
    </row>
    <row r="124" spans="1:20" ht="14.25">
      <c r="A124" s="5"/>
      <c r="B124" s="29"/>
      <c r="M124" s="23"/>
      <c r="O124" s="24"/>
      <c r="P124" s="24"/>
      <c r="S124" s="35"/>
      <c r="T124" s="35"/>
    </row>
    <row r="125" spans="1:20" ht="14.25">
      <c r="A125" s="5"/>
      <c r="B125" s="30"/>
      <c r="M125" s="23"/>
      <c r="O125" s="24"/>
      <c r="P125" s="24"/>
      <c r="S125" s="35"/>
      <c r="T125" s="35"/>
    </row>
    <row r="126" spans="1:20" ht="14.25">
      <c r="A126" s="5"/>
      <c r="B126" s="29"/>
      <c r="M126" s="23"/>
      <c r="O126" s="24"/>
      <c r="P126" s="24"/>
      <c r="S126" s="35"/>
      <c r="T126" s="35"/>
    </row>
    <row r="127" spans="1:20" ht="14.25">
      <c r="A127" s="5"/>
      <c r="B127" s="30"/>
      <c r="M127" s="23"/>
      <c r="O127" s="24"/>
      <c r="P127" s="24"/>
      <c r="S127" s="35"/>
      <c r="T127" s="35"/>
    </row>
    <row r="128" spans="1:20" ht="14.25">
      <c r="A128" s="5"/>
      <c r="B128" s="29"/>
      <c r="M128" s="23"/>
      <c r="O128" s="24"/>
      <c r="P128" s="24"/>
      <c r="S128" s="35"/>
      <c r="T128" s="35"/>
    </row>
    <row r="129" spans="1:20" ht="14.25">
      <c r="A129" s="5"/>
      <c r="B129" s="30"/>
      <c r="M129" s="23"/>
      <c r="O129" s="24"/>
      <c r="P129" s="24"/>
      <c r="S129" s="35"/>
      <c r="T129" s="35"/>
    </row>
    <row r="130" spans="1:20" ht="14.25">
      <c r="A130" s="5"/>
      <c r="B130" s="29"/>
      <c r="M130" s="23"/>
      <c r="O130" s="24"/>
      <c r="P130" s="24"/>
      <c r="S130" s="35"/>
      <c r="T130" s="35"/>
    </row>
    <row r="131" spans="1:20" ht="14.25">
      <c r="A131" s="5"/>
      <c r="B131" s="30"/>
      <c r="M131" s="23"/>
      <c r="O131" s="24"/>
      <c r="P131" s="24"/>
      <c r="S131" s="35"/>
      <c r="T131" s="35"/>
    </row>
    <row r="132" spans="1:20" ht="14.25">
      <c r="A132" s="5"/>
      <c r="B132" s="29"/>
      <c r="M132" s="23"/>
      <c r="O132" s="24"/>
      <c r="P132" s="24"/>
      <c r="S132" s="35"/>
      <c r="T132" s="35"/>
    </row>
    <row r="133" spans="1:20" ht="14.25">
      <c r="A133" s="5"/>
      <c r="B133" s="30"/>
      <c r="M133" s="23"/>
      <c r="O133" s="24"/>
      <c r="P133" s="24"/>
      <c r="S133" s="35"/>
      <c r="T133" s="35"/>
    </row>
    <row r="134" spans="1:20" ht="14.25">
      <c r="A134" s="5"/>
      <c r="B134" s="29"/>
      <c r="M134" s="23"/>
      <c r="O134" s="24"/>
      <c r="P134" s="24"/>
      <c r="S134" s="35"/>
      <c r="T134" s="35"/>
    </row>
    <row r="135" spans="1:20" ht="14.25">
      <c r="A135" s="5"/>
      <c r="B135" s="30"/>
      <c r="M135" s="23"/>
      <c r="O135" s="24"/>
      <c r="P135" s="24"/>
      <c r="S135" s="35"/>
      <c r="T135" s="35"/>
    </row>
    <row r="136" spans="1:20" ht="14.25">
      <c r="A136" s="5"/>
      <c r="B136" s="29"/>
      <c r="M136" s="23"/>
      <c r="O136" s="24"/>
      <c r="P136" s="24"/>
      <c r="S136" s="35"/>
      <c r="T136" s="35"/>
    </row>
    <row r="137" spans="2:20" ht="14.25">
      <c r="B137" s="30"/>
      <c r="M137" s="23"/>
      <c r="O137" s="24"/>
      <c r="P137" s="24"/>
      <c r="S137" s="35"/>
      <c r="T137" s="35"/>
    </row>
    <row r="138" spans="2:20" ht="14.25">
      <c r="B138" s="29"/>
      <c r="M138" s="23"/>
      <c r="O138" s="24"/>
      <c r="P138" s="24"/>
      <c r="S138" s="35"/>
      <c r="T138" s="35"/>
    </row>
    <row r="139" spans="2:20" ht="14.25">
      <c r="B139" s="30"/>
      <c r="M139" s="23"/>
      <c r="O139" s="24"/>
      <c r="P139" s="24"/>
      <c r="S139" s="35"/>
      <c r="T139" s="35"/>
    </row>
    <row r="140" spans="2:20" ht="14.25">
      <c r="B140" s="29"/>
      <c r="M140" s="23"/>
      <c r="O140" s="24"/>
      <c r="P140" s="24"/>
      <c r="S140" s="35"/>
      <c r="T140" s="35"/>
    </row>
    <row r="141" spans="2:20" ht="14.25">
      <c r="B141" s="30"/>
      <c r="M141" s="23"/>
      <c r="O141" s="24"/>
      <c r="P141" s="24"/>
      <c r="S141" s="35"/>
      <c r="T141" s="35"/>
    </row>
    <row r="142" spans="2:20" ht="14.25">
      <c r="B142" s="29"/>
      <c r="M142" s="23"/>
      <c r="O142" s="24"/>
      <c r="P142" s="24"/>
      <c r="S142" s="35"/>
      <c r="T142" s="35"/>
    </row>
    <row r="143" spans="2:20" ht="14.25">
      <c r="B143" s="30"/>
      <c r="M143" s="23"/>
      <c r="O143" s="24"/>
      <c r="P143" s="24"/>
      <c r="S143" s="35"/>
      <c r="T143" s="35"/>
    </row>
    <row r="144" spans="2:20" ht="14.25">
      <c r="B144" s="29"/>
      <c r="M144" s="23"/>
      <c r="O144" s="24"/>
      <c r="P144" s="24"/>
      <c r="S144" s="35"/>
      <c r="T144" s="35"/>
    </row>
    <row r="145" spans="2:20" ht="14.25">
      <c r="B145" s="30"/>
      <c r="M145" s="23"/>
      <c r="O145" s="24"/>
      <c r="P145" s="24"/>
      <c r="S145" s="35"/>
      <c r="T145" s="35"/>
    </row>
    <row r="146" spans="2:20" ht="14.25">
      <c r="B146" s="29"/>
      <c r="M146" s="23"/>
      <c r="O146" s="24"/>
      <c r="P146" s="24"/>
      <c r="S146" s="35"/>
      <c r="T146" s="35"/>
    </row>
    <row r="147" spans="2:20" ht="14.25">
      <c r="B147" s="30"/>
      <c r="M147" s="23"/>
      <c r="O147" s="24"/>
      <c r="P147" s="24"/>
      <c r="S147" s="35"/>
      <c r="T147" s="35"/>
    </row>
    <row r="148" spans="2:20" ht="14.25">
      <c r="B148" s="29"/>
      <c r="M148" s="23"/>
      <c r="O148" s="24"/>
      <c r="P148" s="24"/>
      <c r="S148" s="35"/>
      <c r="T148" s="35"/>
    </row>
    <row r="149" spans="2:20" ht="14.25">
      <c r="B149" s="30"/>
      <c r="M149" s="23"/>
      <c r="O149" s="24"/>
      <c r="P149" s="24"/>
      <c r="S149" s="35"/>
      <c r="T149" s="35"/>
    </row>
    <row r="150" spans="2:20" ht="14.25">
      <c r="B150" s="29"/>
      <c r="M150" s="23"/>
      <c r="O150" s="24"/>
      <c r="P150" s="24"/>
      <c r="S150" s="35"/>
      <c r="T150" s="35"/>
    </row>
    <row r="151" spans="2:20" ht="14.25">
      <c r="B151" s="30"/>
      <c r="M151" s="23"/>
      <c r="O151" s="24"/>
      <c r="P151" s="24"/>
      <c r="S151" s="35"/>
      <c r="T151" s="35"/>
    </row>
    <row r="152" spans="2:20" ht="14.25">
      <c r="B152" s="29"/>
      <c r="M152" s="23"/>
      <c r="O152" s="24"/>
      <c r="P152" s="24"/>
      <c r="S152" s="35"/>
      <c r="T152" s="35"/>
    </row>
    <row r="153" spans="2:20" ht="14.25">
      <c r="B153" s="30"/>
      <c r="M153" s="23"/>
      <c r="O153" s="24"/>
      <c r="P153" s="24"/>
      <c r="S153" s="35"/>
      <c r="T153" s="35"/>
    </row>
    <row r="154" spans="2:20" ht="14.25">
      <c r="B154" s="29"/>
      <c r="M154" s="23"/>
      <c r="O154" s="24"/>
      <c r="P154" s="24"/>
      <c r="S154" s="35"/>
      <c r="T154" s="35"/>
    </row>
    <row r="155" spans="2:20" ht="14.25">
      <c r="B155" s="30"/>
      <c r="M155" s="23"/>
      <c r="O155" s="24"/>
      <c r="P155" s="24"/>
      <c r="S155" s="35"/>
      <c r="T155" s="35"/>
    </row>
    <row r="156" spans="2:20" ht="14.25">
      <c r="B156" s="29"/>
      <c r="M156" s="23"/>
      <c r="O156" s="24"/>
      <c r="P156" s="24"/>
      <c r="S156" s="35"/>
      <c r="T156" s="35"/>
    </row>
    <row r="157" spans="2:20" ht="14.25">
      <c r="B157" s="30"/>
      <c r="M157" s="23"/>
      <c r="O157" s="24"/>
      <c r="P157" s="24"/>
      <c r="S157" s="35"/>
      <c r="T157" s="35"/>
    </row>
    <row r="158" spans="2:20" ht="14.25">
      <c r="B158" s="29"/>
      <c r="M158" s="23"/>
      <c r="O158" s="24"/>
      <c r="P158" s="24"/>
      <c r="S158" s="35"/>
      <c r="T158" s="35"/>
    </row>
    <row r="159" spans="2:20" ht="14.25">
      <c r="B159" s="30"/>
      <c r="M159" s="23"/>
      <c r="O159" s="24"/>
      <c r="P159" s="24"/>
      <c r="S159" s="35"/>
      <c r="T159" s="35"/>
    </row>
    <row r="160" ht="14.25">
      <c r="B160" s="29"/>
    </row>
    <row r="161" ht="14.25">
      <c r="B161" s="30"/>
    </row>
    <row r="162" ht="14.25">
      <c r="B162" s="29"/>
    </row>
    <row r="163" ht="14.25">
      <c r="B163" s="30"/>
    </row>
    <row r="164" ht="14.25">
      <c r="B164" s="29"/>
    </row>
    <row r="165" ht="14.25">
      <c r="B165" s="30"/>
    </row>
    <row r="166" ht="14.25">
      <c r="B166" s="29"/>
    </row>
    <row r="167" ht="14.25">
      <c r="B167" s="30"/>
    </row>
    <row r="168" ht="14.25">
      <c r="B168" s="29"/>
    </row>
    <row r="169" ht="14.25">
      <c r="B169" s="30"/>
    </row>
    <row r="170" ht="14.25">
      <c r="B170" s="29"/>
    </row>
    <row r="171" ht="14.25">
      <c r="B171" s="30"/>
    </row>
    <row r="172" ht="14.25">
      <c r="B172" s="29"/>
    </row>
    <row r="173" ht="14.25">
      <c r="B173" s="30"/>
    </row>
    <row r="174" ht="14.25">
      <c r="B174" s="29"/>
    </row>
    <row r="175" ht="14.25">
      <c r="B175" s="30"/>
    </row>
    <row r="176" ht="14.25">
      <c r="B176" s="29"/>
    </row>
    <row r="177" ht="14.25">
      <c r="B177" s="30"/>
    </row>
    <row r="178" ht="14.25">
      <c r="B178" s="29"/>
    </row>
    <row r="179" ht="14.25">
      <c r="B179" s="30"/>
    </row>
    <row r="180" ht="14.25">
      <c r="B180" s="29"/>
    </row>
    <row r="181" ht="14.25">
      <c r="B181" s="30"/>
    </row>
    <row r="182" ht="14.25">
      <c r="B182" s="29"/>
    </row>
    <row r="183" ht="14.25">
      <c r="B183" s="30"/>
    </row>
    <row r="184" ht="14.25">
      <c r="B184" s="29"/>
    </row>
    <row r="185" ht="14.25">
      <c r="B185" s="30"/>
    </row>
    <row r="186" ht="14.25">
      <c r="B186" s="29"/>
    </row>
    <row r="187" ht="14.25">
      <c r="B187" s="30"/>
    </row>
    <row r="188" ht="14.25">
      <c r="B188" s="29"/>
    </row>
    <row r="189" ht="14.25">
      <c r="B189" s="30"/>
    </row>
    <row r="190" ht="14.25">
      <c r="B190" s="29"/>
    </row>
    <row r="191" ht="14.25">
      <c r="B191" s="30"/>
    </row>
    <row r="192" ht="14.25">
      <c r="B192" s="29"/>
    </row>
    <row r="193" ht="14.25">
      <c r="B193" s="30"/>
    </row>
    <row r="194" ht="14.25">
      <c r="B194" s="29"/>
    </row>
    <row r="195" ht="14.25">
      <c r="B195" s="30"/>
    </row>
    <row r="196" ht="14.25">
      <c r="B196" s="29"/>
    </row>
    <row r="197" ht="14.25">
      <c r="B197" s="30"/>
    </row>
    <row r="198" ht="14.25">
      <c r="B198" s="29"/>
    </row>
    <row r="199" ht="14.25">
      <c r="B199" s="30"/>
    </row>
    <row r="200" ht="14.25">
      <c r="B200" s="29"/>
    </row>
    <row r="201" ht="14.25">
      <c r="B201" s="30"/>
    </row>
    <row r="202" ht="14.25">
      <c r="B202" s="29"/>
    </row>
    <row r="203" ht="14.25">
      <c r="B203" s="30"/>
    </row>
    <row r="204" ht="14.25">
      <c r="B204" s="29"/>
    </row>
    <row r="205" ht="14.25">
      <c r="B205" s="30"/>
    </row>
    <row r="206" ht="14.25">
      <c r="B206" s="29"/>
    </row>
    <row r="207" ht="14.25">
      <c r="B207" s="30"/>
    </row>
    <row r="208" ht="14.25">
      <c r="B208" s="29"/>
    </row>
    <row r="209" ht="14.25">
      <c r="B209" s="30"/>
    </row>
    <row r="210" ht="14.25">
      <c r="B210" s="29"/>
    </row>
    <row r="211" ht="14.25">
      <c r="B211" s="30"/>
    </row>
    <row r="212" ht="14.25">
      <c r="B212" s="29"/>
    </row>
    <row r="213" ht="14.25">
      <c r="B213" s="30"/>
    </row>
    <row r="214" ht="14.25">
      <c r="B214" s="29"/>
    </row>
    <row r="215" ht="14.25">
      <c r="B215" s="30"/>
    </row>
    <row r="216" ht="14.25">
      <c r="B216" s="29"/>
    </row>
    <row r="217" ht="14.25">
      <c r="B217" s="30"/>
    </row>
    <row r="218" ht="14.25">
      <c r="B218" s="29"/>
    </row>
    <row r="219" ht="14.25">
      <c r="B219" s="30"/>
    </row>
    <row r="220" ht="14.25">
      <c r="B220" s="29"/>
    </row>
    <row r="221" ht="14.25">
      <c r="B221" s="30"/>
    </row>
    <row r="222" ht="14.25">
      <c r="B222" s="29"/>
    </row>
    <row r="223" ht="14.25">
      <c r="B223" s="30"/>
    </row>
    <row r="224" ht="14.25">
      <c r="B224" s="29"/>
    </row>
    <row r="225" ht="14.25">
      <c r="B225" s="30"/>
    </row>
    <row r="226" ht="14.25">
      <c r="B226" s="29"/>
    </row>
    <row r="227" ht="14.25">
      <c r="B227" s="30"/>
    </row>
    <row r="228" ht="14.25">
      <c r="B228" s="29"/>
    </row>
    <row r="229" ht="14.25">
      <c r="B229" s="30"/>
    </row>
    <row r="230" ht="14.25">
      <c r="B230" s="29"/>
    </row>
    <row r="231" ht="14.25">
      <c r="B231" s="30"/>
    </row>
    <row r="232" ht="14.25">
      <c r="B232" s="29"/>
    </row>
    <row r="233" ht="14.25">
      <c r="B233" s="30"/>
    </row>
    <row r="234" ht="14.25">
      <c r="B234" s="29"/>
    </row>
    <row r="235" ht="14.25">
      <c r="B235" s="30"/>
    </row>
    <row r="236" ht="14.25">
      <c r="B236" s="29"/>
    </row>
    <row r="237" ht="14.25">
      <c r="B237" s="30"/>
    </row>
    <row r="238" ht="14.25">
      <c r="B238" s="29"/>
    </row>
    <row r="239" ht="14.25">
      <c r="B239" s="30"/>
    </row>
    <row r="240" ht="14.25">
      <c r="B240" s="29"/>
    </row>
    <row r="241" ht="14.25">
      <c r="B241" s="30"/>
    </row>
    <row r="242" ht="14.25">
      <c r="B242" s="29"/>
    </row>
    <row r="243" ht="14.25">
      <c r="B243" s="30"/>
    </row>
    <row r="244" ht="14.25">
      <c r="B244" s="29"/>
    </row>
    <row r="245" ht="14.25">
      <c r="B245" s="30"/>
    </row>
    <row r="246" ht="14.25">
      <c r="B246" s="29"/>
    </row>
    <row r="247" ht="14.25">
      <c r="B247" s="30"/>
    </row>
    <row r="248" ht="14.25">
      <c r="B248" s="29"/>
    </row>
    <row r="249" ht="14.25">
      <c r="B249" s="30"/>
    </row>
    <row r="250" ht="14.25">
      <c r="B250" s="29"/>
    </row>
    <row r="251" ht="14.25">
      <c r="B251" s="30"/>
    </row>
    <row r="252" ht="14.25">
      <c r="B252" s="29"/>
    </row>
    <row r="253" ht="14.25">
      <c r="B253" s="30"/>
    </row>
    <row r="254" ht="14.25">
      <c r="B254" s="29"/>
    </row>
    <row r="255" ht="14.25">
      <c r="B255" s="30"/>
    </row>
    <row r="256" ht="14.25">
      <c r="B256" s="29"/>
    </row>
  </sheetData>
  <sheetProtection password="CFA5" sheet="1" objects="1" scenarios="1" selectLockedCells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Каспаров</cp:lastModifiedBy>
  <dcterms:created xsi:type="dcterms:W3CDTF">2014-04-28T11:17:03Z</dcterms:created>
  <dcterms:modified xsi:type="dcterms:W3CDTF">2015-11-21T00:09:56Z</dcterms:modified>
  <cp:category/>
  <cp:version/>
  <cp:contentType/>
  <cp:contentStatus/>
</cp:coreProperties>
</file>