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8" windowHeight="4812" activeTab="0"/>
  </bookViews>
  <sheets>
    <sheet name="расчёт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<sst xmlns="http://schemas.openxmlformats.org/spreadsheetml/2006/main" count="27" uniqueCount="21">
  <si>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пополнение</t>
  </si>
  <si>
    <t>снятие</t>
  </si>
  <si>
    <t>принял в работу</t>
  </si>
  <si>
    <t>дата</t>
  </si>
  <si>
    <t>депозит</t>
  </si>
  <si>
    <t>выработка %</t>
  </si>
  <si>
    <t>расчёт</t>
  </si>
  <si>
    <t>№ п/п</t>
  </si>
  <si>
    <t>трейдеру</t>
  </si>
  <si>
    <t>служебное поле</t>
  </si>
  <si>
    <t>средний депозит</t>
  </si>
  <si>
    <t>сумма D - сумма E</t>
  </si>
  <si>
    <t>доход</t>
  </si>
  <si>
    <t>прибыль   % годовых</t>
  </si>
  <si>
    <t>D-E&lt;10 000 - план не менялся, средства счёта в займе</t>
  </si>
  <si>
    <t>6 000,00 ?-700,53=5 299,47</t>
  </si>
  <si>
    <t xml:space="preserve">6000,00 ? - </t>
  </si>
  <si>
    <t>6000,00 ? -</t>
  </si>
  <si>
    <t xml:space="preserve">13 периодов; 6010,00 ? - </t>
  </si>
  <si>
    <t>первый год</t>
  </si>
  <si>
    <t xml:space="preserve">1 687,29 - 5/06/14 - 12%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</si>
</sst>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23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40"/>
      <name val="Calibri"/>
      <family val="2"/>
    </font>
    <font>
      <b/>
      <i/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3" fontId="1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 wrapText="1"/>
    </xf>
    <xf numFmtId="0" fontId="12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9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1" fillId="0" borderId="11" xfId="0" applyNumberFormat="1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3" fillId="0" borderId="13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33" fillId="0" borderId="13" xfId="0" applyNumberFormat="1" applyFont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4" fontId="31" fillId="0" borderId="13" xfId="0" applyNumberFormat="1" applyFont="1" applyBorder="1" applyAlignment="1">
      <alignment horizontal="center" vertical="center"/>
    </xf>
    <xf numFmtId="4" fontId="33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0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"/>
  <sheetViews>
    <sheetView tabSelected="1" zoomScale="75" zoomScaleNormal="75" zoomScalePageLayoutView="0" workbookViewId="0" topLeftCell="A1">
      <pane ySplit="1" topLeftCell="BM4" activePane="bottomLeft" state="frozen"/>
      <selection pane="topLeft" activeCell="A1" sqref="A1"/>
      <selection pane="bottomLeft" activeCell="AC24" sqref="AC24"/>
    </sheetView>
  </sheetViews>
  <sheetFormatPr defaultColWidth="6.140625" defaultRowHeight="15"/>
  <cols>
    <col min="1" max="1" width="5.7109375" style="1" customWidth="1"/>
    <col min="2" max="2" width="12.7109375" style="37" customWidth="1"/>
    <col min="3" max="4" width="12.7109375" style="0" customWidth="1"/>
    <col min="5" max="5" width="12.7109375" style="7" customWidth="1"/>
    <col min="6" max="6" width="10.7109375" style="4" hidden="1" customWidth="1"/>
    <col min="7" max="7" width="12.7109375" style="5" hidden="1" customWidth="1"/>
    <col min="8" max="8" width="12.7109375" style="3" hidden="1" customWidth="1"/>
    <col min="9" max="11" width="12.7109375" style="7" hidden="1" customWidth="1"/>
    <col min="12" max="12" width="10.7109375" style="26" customWidth="1"/>
    <col min="13" max="13" width="12.7109375" style="0" hidden="1" customWidth="1"/>
    <col min="14" max="14" width="12.7109375" style="7" customWidth="1"/>
    <col min="15" max="15" width="12.7109375" style="0" hidden="1" customWidth="1"/>
    <col min="16" max="16" width="12.7109375" style="7" hidden="1" customWidth="1"/>
    <col min="17" max="18" width="12.7109375" style="0" customWidth="1"/>
    <col min="19" max="20" width="12.7109375" style="0" hidden="1" customWidth="1"/>
    <col min="21" max="21" width="10.7109375" style="45" customWidth="1"/>
    <col min="23" max="23" width="8.28125" style="0" bestFit="1" customWidth="1"/>
  </cols>
  <sheetData>
    <row r="1" spans="1:21" s="1" customFormat="1" ht="28.5">
      <c r="A1" s="13" t="s">
        <v>7</v>
      </c>
      <c r="B1" s="8" t="s">
        <v>3</v>
      </c>
      <c r="C1" s="8" t="s">
        <v>4</v>
      </c>
      <c r="D1" s="8" t="s">
        <v>0</v>
      </c>
      <c r="E1" s="14" t="s">
        <v>1</v>
      </c>
      <c r="F1" s="28" t="s">
        <v>5</v>
      </c>
      <c r="G1" s="15" t="s">
        <v>2</v>
      </c>
      <c r="H1" s="55" t="s">
        <v>6</v>
      </c>
      <c r="I1" s="16">
        <v>1</v>
      </c>
      <c r="J1" s="16">
        <v>2</v>
      </c>
      <c r="K1" s="16">
        <v>3</v>
      </c>
      <c r="L1" s="29" t="s">
        <v>8</v>
      </c>
      <c r="M1" s="38" t="s">
        <v>9</v>
      </c>
      <c r="N1" s="41" t="s">
        <v>10</v>
      </c>
      <c r="O1" s="38" t="s">
        <v>9</v>
      </c>
      <c r="P1" s="43" t="s">
        <v>9</v>
      </c>
      <c r="Q1" s="39" t="s">
        <v>11</v>
      </c>
      <c r="R1" s="4" t="s">
        <v>12</v>
      </c>
      <c r="S1" s="38" t="s">
        <v>9</v>
      </c>
      <c r="T1" s="38" t="s">
        <v>9</v>
      </c>
      <c r="U1" s="46" t="s">
        <v>13</v>
      </c>
    </row>
    <row r="2" spans="1:21" ht="14.25">
      <c r="A2" s="8">
        <v>1</v>
      </c>
      <c r="B2" s="30">
        <v>41654</v>
      </c>
      <c r="C2" s="12">
        <v>58934.49</v>
      </c>
      <c r="D2" s="12">
        <v>58934.49</v>
      </c>
      <c r="E2" s="18"/>
      <c r="F2" s="20"/>
      <c r="G2" s="12">
        <v>58934.49</v>
      </c>
      <c r="H2" s="12"/>
      <c r="I2" s="18"/>
      <c r="J2" s="18"/>
      <c r="K2" s="18"/>
      <c r="M2" s="40">
        <f>C2</f>
        <v>58934.49</v>
      </c>
      <c r="N2" s="3">
        <f aca="true" t="shared" si="0" ref="N2:N33">M2/A2</f>
        <v>58934.49</v>
      </c>
      <c r="O2" s="40">
        <f>D2</f>
        <v>58934.49</v>
      </c>
      <c r="P2" s="40">
        <f>E2</f>
        <v>0</v>
      </c>
      <c r="Q2" s="52">
        <f>O2-P2</f>
        <v>58934.49</v>
      </c>
      <c r="R2" s="42">
        <f aca="true" t="shared" si="1" ref="R2:R33">C2-Q2</f>
        <v>0</v>
      </c>
      <c r="S2" s="40">
        <f>L2</f>
        <v>0</v>
      </c>
      <c r="T2" s="40">
        <f>R2-S2</f>
        <v>0</v>
      </c>
      <c r="U2" s="79">
        <f aca="true" t="shared" si="2" ref="U2:U33">T2/N2*100/(A2/26)</f>
        <v>0</v>
      </c>
    </row>
    <row r="3" spans="1:21" ht="14.25">
      <c r="A3" s="8">
        <v>2</v>
      </c>
      <c r="B3" s="31">
        <v>41671</v>
      </c>
      <c r="C3" s="12">
        <v>65096.96</v>
      </c>
      <c r="D3" s="17"/>
      <c r="E3" s="18"/>
      <c r="F3" s="100">
        <f aca="true" t="shared" si="3" ref="F3:F34">(C3-(G2+D3-E3))/(G2+D3-E3)*100</f>
        <v>10.456474638195735</v>
      </c>
      <c r="G3" s="12">
        <f>IF(F3&gt;0.75,C3,IF(F3&lt;0.75,H3))</f>
        <v>65096.96</v>
      </c>
      <c r="H3" s="66">
        <f>IF(F3&gt;1.5,I3,IF(0.75&gt;F3,K3,IF(1.5&gt;F3&gt;0.75,J3)))</f>
        <v>3081.2350000000006</v>
      </c>
      <c r="I3" s="21">
        <f aca="true" t="shared" si="4" ref="I3:I34">(C3-(G2+D3-E3))/2</f>
        <v>3081.2350000000006</v>
      </c>
      <c r="J3" s="21">
        <f>C3-(((((G2+D3-E3)*0.75)/100)+(G2+D3-E3)))</f>
        <v>5720.461325000004</v>
      </c>
      <c r="K3" s="21">
        <f>((((G2+D3-E3)*0.75)/100)+(G2+D3-E3))</f>
        <v>59376.498674999995</v>
      </c>
      <c r="L3" s="97">
        <f aca="true" t="shared" si="5" ref="L3:L9">IF(F3&gt;1.5,I3,IF(0.75&gt;F3,0,IF(1.5&gt;F3&gt;0.75,J3)))</f>
        <v>3081.2350000000006</v>
      </c>
      <c r="M3" s="40">
        <f>M2+C3</f>
        <v>124031.45</v>
      </c>
      <c r="N3" s="3">
        <f t="shared" si="0"/>
        <v>62015.725</v>
      </c>
      <c r="O3" s="40">
        <f aca="true" t="shared" si="6" ref="O3:O34">O2+D3</f>
        <v>58934.49</v>
      </c>
      <c r="P3" s="40">
        <f aca="true" t="shared" si="7" ref="P3:P34">P2+E3</f>
        <v>0</v>
      </c>
      <c r="Q3" s="52">
        <f aca="true" t="shared" si="8" ref="Q3:Q66">O3-P3</f>
        <v>58934.49</v>
      </c>
      <c r="R3" s="42">
        <f t="shared" si="1"/>
        <v>6162.470000000001</v>
      </c>
      <c r="S3" s="40">
        <f>S2+L3</f>
        <v>3081.2350000000006</v>
      </c>
      <c r="T3" s="40">
        <f aca="true" t="shared" si="9" ref="T3:T66">R3-S3</f>
        <v>3081.2350000000006</v>
      </c>
      <c r="U3" s="94">
        <f t="shared" si="2"/>
        <v>64.59015838321652</v>
      </c>
    </row>
    <row r="4" spans="1:21" s="2" customFormat="1" ht="14.25">
      <c r="A4" s="8">
        <v>3</v>
      </c>
      <c r="B4" s="32">
        <v>41685</v>
      </c>
      <c r="C4" s="12">
        <v>67031.17</v>
      </c>
      <c r="D4" s="19"/>
      <c r="E4" s="9"/>
      <c r="F4" s="73">
        <f t="shared" si="3"/>
        <v>2.971275463554672</v>
      </c>
      <c r="G4" s="12">
        <f aca="true" t="shared" si="10" ref="G4:G9">IF(F4&gt;0.75,C4,IF(F4&lt;0.75,H4))</f>
        <v>67031.17</v>
      </c>
      <c r="H4" s="66">
        <f aca="true" t="shared" si="11" ref="H4:H9">IF(F4&gt;1.5,I4,IF(0.75&gt;F4,K4,IF(1.5&gt;F4&gt;0.75,J4)))</f>
        <v>967.1049999999996</v>
      </c>
      <c r="I4" s="21">
        <f t="shared" si="4"/>
        <v>967.1049999999996</v>
      </c>
      <c r="J4" s="21">
        <f aca="true" t="shared" si="12" ref="J4:J9">C4-(((((G3+D4-E4)*0.75)/100)+(G3+D4-E4)))</f>
        <v>1445.982799999998</v>
      </c>
      <c r="K4" s="21">
        <f aca="true" t="shared" si="13" ref="K4:K9">((((G3+D4-E4)*0.75)/100)+(G3+D4-E4))</f>
        <v>65585.1872</v>
      </c>
      <c r="L4" s="74">
        <f t="shared" si="5"/>
        <v>967.1049999999996</v>
      </c>
      <c r="M4" s="40">
        <f aca="true" t="shared" si="14" ref="M4:M67">M3+C4</f>
        <v>191062.62</v>
      </c>
      <c r="N4" s="3">
        <f t="shared" si="0"/>
        <v>63687.54</v>
      </c>
      <c r="O4" s="40">
        <f t="shared" si="6"/>
        <v>58934.49</v>
      </c>
      <c r="P4" s="40">
        <f t="shared" si="7"/>
        <v>0</v>
      </c>
      <c r="Q4" s="52">
        <f t="shared" si="8"/>
        <v>58934.49</v>
      </c>
      <c r="R4" s="42">
        <f t="shared" si="1"/>
        <v>8096.68</v>
      </c>
      <c r="S4" s="40">
        <f aca="true" t="shared" si="15" ref="S4:S67">S3+L4</f>
        <v>4048.34</v>
      </c>
      <c r="T4" s="40">
        <f t="shared" si="9"/>
        <v>4048.34</v>
      </c>
      <c r="U4" s="95">
        <f t="shared" si="2"/>
        <v>55.09023167378317</v>
      </c>
    </row>
    <row r="5" spans="1:21" s="2" customFormat="1" ht="14.25">
      <c r="A5" s="8">
        <v>4</v>
      </c>
      <c r="B5" s="33">
        <v>41699</v>
      </c>
      <c r="C5" s="12">
        <v>69207.99</v>
      </c>
      <c r="D5" s="22"/>
      <c r="E5" s="9"/>
      <c r="F5" s="99">
        <f t="shared" si="3"/>
        <v>3.2474742720438967</v>
      </c>
      <c r="G5" s="12">
        <f t="shared" si="10"/>
        <v>69207.99</v>
      </c>
      <c r="H5" s="66">
        <f t="shared" si="11"/>
        <v>1088.4100000000035</v>
      </c>
      <c r="I5" s="21">
        <f t="shared" si="4"/>
        <v>1088.4100000000035</v>
      </c>
      <c r="J5" s="21">
        <f t="shared" si="12"/>
        <v>1674.0862250000064</v>
      </c>
      <c r="K5" s="21">
        <f t="shared" si="13"/>
        <v>67533.903775</v>
      </c>
      <c r="L5" s="98">
        <f t="shared" si="5"/>
        <v>1088.4100000000035</v>
      </c>
      <c r="M5" s="40">
        <f t="shared" si="14"/>
        <v>260270.61</v>
      </c>
      <c r="N5" s="3">
        <f t="shared" si="0"/>
        <v>65067.6525</v>
      </c>
      <c r="O5" s="40">
        <f t="shared" si="6"/>
        <v>58934.49</v>
      </c>
      <c r="P5" s="40">
        <f t="shared" si="7"/>
        <v>0</v>
      </c>
      <c r="Q5" s="52">
        <f t="shared" si="8"/>
        <v>58934.49</v>
      </c>
      <c r="R5" s="51">
        <f t="shared" si="1"/>
        <v>10273.500000000007</v>
      </c>
      <c r="S5" s="40">
        <f t="shared" si="15"/>
        <v>5136.750000000004</v>
      </c>
      <c r="T5" s="40">
        <f t="shared" si="9"/>
        <v>5136.750000000004</v>
      </c>
      <c r="U5" s="95">
        <f t="shared" si="2"/>
        <v>51.314091898428366</v>
      </c>
    </row>
    <row r="6" spans="1:21" s="2" customFormat="1" ht="14.25">
      <c r="A6" s="8">
        <v>5</v>
      </c>
      <c r="B6" s="32">
        <v>41713</v>
      </c>
      <c r="C6" s="12">
        <v>69441.15</v>
      </c>
      <c r="D6" s="22"/>
      <c r="E6" s="9"/>
      <c r="F6" s="75">
        <f t="shared" si="3"/>
        <v>0.33689751717972005</v>
      </c>
      <c r="G6" s="12">
        <f t="shared" si="10"/>
        <v>69727.049925</v>
      </c>
      <c r="H6" s="66">
        <f t="shared" si="11"/>
        <v>69727.049925</v>
      </c>
      <c r="I6" s="21">
        <f t="shared" si="4"/>
        <v>116.57999999999447</v>
      </c>
      <c r="J6" s="21">
        <f t="shared" si="12"/>
        <v>-285.89992500000517</v>
      </c>
      <c r="K6" s="21">
        <f t="shared" si="13"/>
        <v>69727.049925</v>
      </c>
      <c r="L6" s="27">
        <f t="shared" si="5"/>
        <v>0</v>
      </c>
      <c r="M6" s="40">
        <f t="shared" si="14"/>
        <v>329711.76</v>
      </c>
      <c r="N6" s="3">
        <f t="shared" si="0"/>
        <v>65942.352</v>
      </c>
      <c r="O6" s="40">
        <f t="shared" si="6"/>
        <v>58934.49</v>
      </c>
      <c r="P6" s="40">
        <f t="shared" si="7"/>
        <v>0</v>
      </c>
      <c r="Q6" s="52">
        <f t="shared" si="8"/>
        <v>58934.49</v>
      </c>
      <c r="R6" s="51">
        <f t="shared" si="1"/>
        <v>10506.659999999996</v>
      </c>
      <c r="S6" s="40">
        <f t="shared" si="15"/>
        <v>5136.750000000004</v>
      </c>
      <c r="T6" s="40">
        <f t="shared" si="9"/>
        <v>5369.909999999993</v>
      </c>
      <c r="U6" s="95">
        <f t="shared" si="2"/>
        <v>42.345368572840655</v>
      </c>
    </row>
    <row r="7" spans="1:21" s="2" customFormat="1" ht="14.25">
      <c r="A7" s="8">
        <v>6</v>
      </c>
      <c r="B7" s="33">
        <v>41727</v>
      </c>
      <c r="C7" s="12">
        <v>69966.48</v>
      </c>
      <c r="D7" s="22"/>
      <c r="E7" s="9"/>
      <c r="F7" s="75">
        <f t="shared" si="3"/>
        <v>0.34338190882524505</v>
      </c>
      <c r="G7" s="12">
        <f t="shared" si="10"/>
        <v>70250.0027994375</v>
      </c>
      <c r="H7" s="66">
        <f t="shared" si="11"/>
        <v>70250.0027994375</v>
      </c>
      <c r="I7" s="21">
        <f t="shared" si="4"/>
        <v>119.71503749999829</v>
      </c>
      <c r="J7" s="21">
        <f t="shared" si="12"/>
        <v>-283.5227994375018</v>
      </c>
      <c r="K7" s="21">
        <f t="shared" si="13"/>
        <v>70250.0027994375</v>
      </c>
      <c r="L7" s="27">
        <f t="shared" si="5"/>
        <v>0</v>
      </c>
      <c r="M7" s="40">
        <f t="shared" si="14"/>
        <v>399678.24</v>
      </c>
      <c r="N7" s="3">
        <f t="shared" si="0"/>
        <v>66613.04</v>
      </c>
      <c r="O7" s="40">
        <f t="shared" si="6"/>
        <v>58934.49</v>
      </c>
      <c r="P7" s="40">
        <f t="shared" si="7"/>
        <v>0</v>
      </c>
      <c r="Q7" s="52">
        <f t="shared" si="8"/>
        <v>58934.49</v>
      </c>
      <c r="R7" s="51">
        <f t="shared" si="1"/>
        <v>11031.989999999998</v>
      </c>
      <c r="S7" s="40">
        <f t="shared" si="15"/>
        <v>5136.750000000004</v>
      </c>
      <c r="T7" s="40">
        <f t="shared" si="9"/>
        <v>5895.239999999994</v>
      </c>
      <c r="U7" s="95">
        <f t="shared" si="2"/>
        <v>38.34990866653132</v>
      </c>
    </row>
    <row r="8" spans="1:21" s="2" customFormat="1" ht="14.25">
      <c r="A8" s="8">
        <v>7</v>
      </c>
      <c r="B8" s="32">
        <v>41741</v>
      </c>
      <c r="C8" s="12">
        <v>71655.78</v>
      </c>
      <c r="D8" s="19"/>
      <c r="E8" s="9"/>
      <c r="F8" s="62">
        <f t="shared" si="3"/>
        <v>2.0011062555769144</v>
      </c>
      <c r="G8" s="12">
        <f t="shared" si="10"/>
        <v>71655.78</v>
      </c>
      <c r="H8" s="66">
        <f t="shared" si="11"/>
        <v>702.8886002812505</v>
      </c>
      <c r="I8" s="21">
        <f t="shared" si="4"/>
        <v>702.8886002812505</v>
      </c>
      <c r="J8" s="21">
        <f t="shared" si="12"/>
        <v>878.9021795667213</v>
      </c>
      <c r="K8" s="21">
        <f t="shared" si="13"/>
        <v>70776.87782043328</v>
      </c>
      <c r="L8" s="74">
        <f t="shared" si="5"/>
        <v>702.8886002812505</v>
      </c>
      <c r="M8" s="40">
        <f t="shared" si="14"/>
        <v>471334.02</v>
      </c>
      <c r="N8" s="3">
        <f t="shared" si="0"/>
        <v>67333.43142857144</v>
      </c>
      <c r="O8" s="40">
        <f t="shared" si="6"/>
        <v>58934.49</v>
      </c>
      <c r="P8" s="40">
        <f t="shared" si="7"/>
        <v>0</v>
      </c>
      <c r="Q8" s="52">
        <f t="shared" si="8"/>
        <v>58934.49</v>
      </c>
      <c r="R8" s="51">
        <f t="shared" si="1"/>
        <v>12721.29</v>
      </c>
      <c r="S8" s="40">
        <f t="shared" si="15"/>
        <v>5839.638600281254</v>
      </c>
      <c r="T8" s="40">
        <f t="shared" si="9"/>
        <v>6881.651399718747</v>
      </c>
      <c r="U8" s="95">
        <f t="shared" si="2"/>
        <v>37.96096373282951</v>
      </c>
    </row>
    <row r="9" spans="1:22" s="2" customFormat="1" ht="15.75" customHeight="1" thickBot="1">
      <c r="A9" s="8">
        <v>8</v>
      </c>
      <c r="B9" s="33">
        <v>41755</v>
      </c>
      <c r="C9" s="12">
        <v>72470.13</v>
      </c>
      <c r="D9" s="19"/>
      <c r="E9" s="9"/>
      <c r="F9" s="55">
        <f t="shared" si="3"/>
        <v>1.1364749640573388</v>
      </c>
      <c r="G9" s="12">
        <f t="shared" si="10"/>
        <v>72470.13</v>
      </c>
      <c r="H9" s="66">
        <f t="shared" si="11"/>
        <v>276.9316499999986</v>
      </c>
      <c r="I9" s="21">
        <f t="shared" si="4"/>
        <v>407.1750000000029</v>
      </c>
      <c r="J9" s="21">
        <f t="shared" si="12"/>
        <v>276.9316499999986</v>
      </c>
      <c r="K9" s="21">
        <f t="shared" si="13"/>
        <v>72193.19835</v>
      </c>
      <c r="L9" s="64">
        <f t="shared" si="5"/>
        <v>276.9316499999986</v>
      </c>
      <c r="M9" s="40">
        <f t="shared" si="14"/>
        <v>543804.15</v>
      </c>
      <c r="N9" s="3">
        <f t="shared" si="0"/>
        <v>67975.51875</v>
      </c>
      <c r="O9" s="40">
        <f t="shared" si="6"/>
        <v>58934.49</v>
      </c>
      <c r="P9" s="40">
        <f t="shared" si="7"/>
        <v>0</v>
      </c>
      <c r="Q9" s="52">
        <f t="shared" si="8"/>
        <v>58934.49</v>
      </c>
      <c r="R9" s="51">
        <f t="shared" si="1"/>
        <v>13535.640000000007</v>
      </c>
      <c r="S9" s="40">
        <f t="shared" si="15"/>
        <v>6116.570250281253</v>
      </c>
      <c r="T9" s="40">
        <f t="shared" si="9"/>
        <v>7419.069749718754</v>
      </c>
      <c r="U9" s="76">
        <f t="shared" si="2"/>
        <v>35.471559658507125</v>
      </c>
      <c r="V9" s="44"/>
    </row>
    <row r="10" spans="1:21" ht="15" thickBot="1">
      <c r="A10" s="8">
        <v>9</v>
      </c>
      <c r="B10" s="34">
        <v>41769</v>
      </c>
      <c r="C10" s="54">
        <v>73751.17</v>
      </c>
      <c r="D10" s="22"/>
      <c r="E10" s="9"/>
      <c r="F10" s="62">
        <f t="shared" si="3"/>
        <v>1.7676800083013422</v>
      </c>
      <c r="G10" s="12">
        <f>IF(F10&gt;0.375,C10,IF(F10&lt;0.375,H10))</f>
        <v>73751.17</v>
      </c>
      <c r="H10" s="66">
        <f>IF(F10&gt;0.75,I10,IF(0.375&gt;F10,K10,IF(0.75&gt;F10&gt;0.375,J10)))</f>
        <v>640.5199999999968</v>
      </c>
      <c r="I10" s="21">
        <f t="shared" si="4"/>
        <v>640.5199999999968</v>
      </c>
      <c r="J10" s="21">
        <f>C10-(((((G9+D10-E10)*0.375)/100)+(G9+D10-E10)))</f>
        <v>1009.2770124999952</v>
      </c>
      <c r="K10" s="21">
        <f>((((G9+D10-E10)*0.375)/100)+(G9+D10-E10))</f>
        <v>72741.8929875</v>
      </c>
      <c r="L10" s="63">
        <f>IF(F10&gt;0.75,I10,IF(0.375&gt;F10,0,IF(0.75&gt;F10&gt;0.375,J10)))</f>
        <v>640.5199999999968</v>
      </c>
      <c r="M10" s="40">
        <f t="shared" si="14"/>
        <v>617555.3200000001</v>
      </c>
      <c r="N10" s="3">
        <f t="shared" si="0"/>
        <v>68617.25777777779</v>
      </c>
      <c r="O10" s="40">
        <f t="shared" si="6"/>
        <v>58934.49</v>
      </c>
      <c r="P10" s="40">
        <f t="shared" si="7"/>
        <v>0</v>
      </c>
      <c r="Q10" s="52">
        <f t="shared" si="8"/>
        <v>58934.49</v>
      </c>
      <c r="R10" s="80">
        <f t="shared" si="1"/>
        <v>14816.68</v>
      </c>
      <c r="S10" s="40">
        <f t="shared" si="15"/>
        <v>6757.09025028125</v>
      </c>
      <c r="T10" s="40">
        <f t="shared" si="9"/>
        <v>8059.589749718751</v>
      </c>
      <c r="U10" s="77">
        <f t="shared" si="2"/>
        <v>33.93207486135614</v>
      </c>
    </row>
    <row r="11" spans="1:21" ht="14.25">
      <c r="A11" s="8">
        <v>10</v>
      </c>
      <c r="B11" s="33">
        <v>41783</v>
      </c>
      <c r="C11" s="59">
        <v>73556.59</v>
      </c>
      <c r="D11" s="22"/>
      <c r="E11" s="9"/>
      <c r="F11" s="47">
        <f t="shared" si="3"/>
        <v>-0.26383310257993436</v>
      </c>
      <c r="G11" s="96">
        <f aca="true" t="shared" si="16" ref="G11:G16">IF(F11&gt;0.75,C11,IF(F11&lt;0.75,H11))</f>
        <v>74304.303775</v>
      </c>
      <c r="H11" s="66">
        <f aca="true" t="shared" si="17" ref="H11:H16">IF(F11&gt;1.5,I11,IF(0.75&gt;F11,K11,IF(1.5&gt;F11&gt;0.75,J11)))</f>
        <v>74304.303775</v>
      </c>
      <c r="I11" s="21">
        <f t="shared" si="4"/>
        <v>-97.29000000000087</v>
      </c>
      <c r="J11" s="21">
        <f aca="true" t="shared" si="18" ref="J11:J16">C11-(((((G10+D11-E11)*0.75)/100)+(G10+D11-E11)))</f>
        <v>-747.7137749999965</v>
      </c>
      <c r="K11" s="21">
        <f aca="true" t="shared" si="19" ref="K11:K16">((((G10+D11-E11)*0.75)/100)+(G10+D11-E11))</f>
        <v>74304.303775</v>
      </c>
      <c r="L11" s="27">
        <f aca="true" t="shared" si="20" ref="L11:L16">IF(F11&gt;1.5,I11,IF(0.75&gt;F11,0,IF(1.5&gt;F11&gt;0.75,J11)))</f>
        <v>0</v>
      </c>
      <c r="M11" s="40">
        <f t="shared" si="14"/>
        <v>691111.91</v>
      </c>
      <c r="N11" s="96">
        <f t="shared" si="0"/>
        <v>69111.191</v>
      </c>
      <c r="O11" s="40">
        <f t="shared" si="6"/>
        <v>58934.49</v>
      </c>
      <c r="P11" s="40">
        <f t="shared" si="7"/>
        <v>0</v>
      </c>
      <c r="Q11" s="52">
        <f t="shared" si="8"/>
        <v>58934.49</v>
      </c>
      <c r="R11" s="80">
        <f t="shared" si="1"/>
        <v>14622.099999999999</v>
      </c>
      <c r="S11" s="40">
        <f t="shared" si="15"/>
        <v>6757.09025028125</v>
      </c>
      <c r="T11" s="40">
        <f t="shared" si="9"/>
        <v>7865.009749718749</v>
      </c>
      <c r="U11" s="76">
        <f t="shared" si="2"/>
        <v>29.588587685124317</v>
      </c>
    </row>
    <row r="12" spans="1:23" s="2" customFormat="1" ht="14.25">
      <c r="A12" s="8">
        <v>11</v>
      </c>
      <c r="B12" s="32">
        <v>41797</v>
      </c>
      <c r="C12" s="59">
        <v>66350.9</v>
      </c>
      <c r="D12" s="19"/>
      <c r="E12" s="50">
        <v>8840</v>
      </c>
      <c r="F12" s="65">
        <f t="shared" si="3"/>
        <v>1.354320100993087</v>
      </c>
      <c r="G12" s="12">
        <f t="shared" si="16"/>
        <v>66350.9</v>
      </c>
      <c r="H12" s="66">
        <f t="shared" si="17"/>
        <v>395.6139466875029</v>
      </c>
      <c r="I12" s="21">
        <f t="shared" si="4"/>
        <v>443.29811250000057</v>
      </c>
      <c r="J12" s="21">
        <f t="shared" si="18"/>
        <v>395.6139466875029</v>
      </c>
      <c r="K12" s="21">
        <f t="shared" si="19"/>
        <v>65955.28605331249</v>
      </c>
      <c r="L12" s="64">
        <f t="shared" si="20"/>
        <v>395.6139466875029</v>
      </c>
      <c r="M12" s="40">
        <f t="shared" si="14"/>
        <v>757462.81</v>
      </c>
      <c r="N12" s="61">
        <f t="shared" si="0"/>
        <v>68860.25545454546</v>
      </c>
      <c r="O12" s="40">
        <f t="shared" si="6"/>
        <v>58934.49</v>
      </c>
      <c r="P12" s="40">
        <f t="shared" si="7"/>
        <v>8840</v>
      </c>
      <c r="Q12" s="52">
        <f t="shared" si="8"/>
        <v>50094.49</v>
      </c>
      <c r="R12" s="60">
        <f t="shared" si="1"/>
        <v>16256.409999999996</v>
      </c>
      <c r="S12" s="40">
        <f t="shared" si="15"/>
        <v>7152.7041969687525</v>
      </c>
      <c r="T12" s="40">
        <f t="shared" si="9"/>
        <v>9103.705803031244</v>
      </c>
      <c r="U12" s="78">
        <f t="shared" si="2"/>
        <v>31.24857719137555</v>
      </c>
      <c r="W12" s="9" t="s">
        <v>20</v>
      </c>
    </row>
    <row r="13" spans="1:23" ht="14.25">
      <c r="A13" s="8">
        <v>12</v>
      </c>
      <c r="B13" s="33">
        <v>41811</v>
      </c>
      <c r="C13" s="12">
        <v>58768.55</v>
      </c>
      <c r="D13" s="24"/>
      <c r="E13" s="50">
        <v>6000</v>
      </c>
      <c r="F13" s="47">
        <f t="shared" si="3"/>
        <v>-2.621916160322367</v>
      </c>
      <c r="G13" s="12">
        <f t="shared" si="16"/>
        <v>60803.531749999995</v>
      </c>
      <c r="H13" s="66">
        <f t="shared" si="17"/>
        <v>60803.531749999995</v>
      </c>
      <c r="I13" s="21">
        <f t="shared" si="4"/>
        <v>-791.1749999999956</v>
      </c>
      <c r="J13" s="21">
        <f t="shared" si="18"/>
        <v>-2034.9817499999917</v>
      </c>
      <c r="K13" s="21">
        <f t="shared" si="19"/>
        <v>60803.531749999995</v>
      </c>
      <c r="L13" s="27">
        <f t="shared" si="20"/>
        <v>0</v>
      </c>
      <c r="M13" s="40">
        <f t="shared" si="14"/>
        <v>816231.3600000001</v>
      </c>
      <c r="N13" s="3">
        <f t="shared" si="0"/>
        <v>68019.28000000001</v>
      </c>
      <c r="O13" s="40">
        <f t="shared" si="6"/>
        <v>58934.49</v>
      </c>
      <c r="P13" s="40">
        <f t="shared" si="7"/>
        <v>14840</v>
      </c>
      <c r="Q13" s="53">
        <f t="shared" si="8"/>
        <v>44094.49</v>
      </c>
      <c r="R13" s="51">
        <f t="shared" si="1"/>
        <v>14674.060000000005</v>
      </c>
      <c r="S13" s="40">
        <f t="shared" si="15"/>
        <v>7152.7041969687525</v>
      </c>
      <c r="T13" s="40">
        <f t="shared" si="9"/>
        <v>7521.355803031252</v>
      </c>
      <c r="U13" s="76">
        <f t="shared" si="2"/>
        <v>23.958311388429443</v>
      </c>
      <c r="W13" t="s">
        <v>16</v>
      </c>
    </row>
    <row r="14" spans="1:23" s="93" customFormat="1" ht="15" thickBot="1">
      <c r="A14" s="81">
        <v>13</v>
      </c>
      <c r="B14" s="82">
        <v>41825</v>
      </c>
      <c r="C14" s="83">
        <v>48409.62</v>
      </c>
      <c r="D14" s="84"/>
      <c r="E14" s="85">
        <v>6010</v>
      </c>
      <c r="F14" s="86">
        <f t="shared" si="3"/>
        <v>-11.65084918987722</v>
      </c>
      <c r="G14" s="87">
        <f t="shared" si="16"/>
        <v>55204.483238124994</v>
      </c>
      <c r="H14" s="88">
        <f t="shared" si="17"/>
        <v>55204.483238124994</v>
      </c>
      <c r="I14" s="89">
        <f t="shared" si="4"/>
        <v>-3191.955874999996</v>
      </c>
      <c r="J14" s="89">
        <f t="shared" si="18"/>
        <v>-6794.863238124992</v>
      </c>
      <c r="K14" s="89">
        <f t="shared" si="19"/>
        <v>55204.483238124994</v>
      </c>
      <c r="L14" s="90">
        <f t="shared" si="20"/>
        <v>0</v>
      </c>
      <c r="M14" s="89">
        <f t="shared" si="14"/>
        <v>864640.9800000001</v>
      </c>
      <c r="N14" s="87">
        <f t="shared" si="0"/>
        <v>66510.84461538462</v>
      </c>
      <c r="O14" s="89">
        <f t="shared" si="6"/>
        <v>58934.49</v>
      </c>
      <c r="P14" s="89">
        <f t="shared" si="7"/>
        <v>20850</v>
      </c>
      <c r="Q14" s="91">
        <f t="shared" si="8"/>
        <v>38084.49</v>
      </c>
      <c r="R14" s="83">
        <f t="shared" si="1"/>
        <v>10325.130000000005</v>
      </c>
      <c r="S14" s="89">
        <f t="shared" si="15"/>
        <v>7152.7041969687525</v>
      </c>
      <c r="T14" s="89">
        <f t="shared" si="9"/>
        <v>3172.425803031252</v>
      </c>
      <c r="U14" s="92">
        <f t="shared" si="2"/>
        <v>9.539574550215345</v>
      </c>
      <c r="W14" s="93" t="s">
        <v>18</v>
      </c>
    </row>
    <row r="15" spans="1:23" ht="14.25">
      <c r="A15" s="8">
        <v>14</v>
      </c>
      <c r="B15" s="33">
        <v>41839</v>
      </c>
      <c r="C15" s="56">
        <v>48309.58</v>
      </c>
      <c r="D15" s="22"/>
      <c r="E15" s="50">
        <v>6000</v>
      </c>
      <c r="F15" s="47">
        <f t="shared" si="3"/>
        <v>-1.8187432917324022</v>
      </c>
      <c r="G15" s="56">
        <f t="shared" si="16"/>
        <v>49573.51686241093</v>
      </c>
      <c r="H15" s="66">
        <f t="shared" si="17"/>
        <v>49573.51686241093</v>
      </c>
      <c r="I15" s="21">
        <f t="shared" si="4"/>
        <v>-447.4516190624963</v>
      </c>
      <c r="J15" s="21">
        <f t="shared" si="18"/>
        <v>-1263.9368624109266</v>
      </c>
      <c r="K15" s="21">
        <f t="shared" si="19"/>
        <v>49573.51686241093</v>
      </c>
      <c r="L15" s="27">
        <f t="shared" si="20"/>
        <v>0</v>
      </c>
      <c r="M15" s="40">
        <f t="shared" si="14"/>
        <v>912950.56</v>
      </c>
      <c r="N15" s="3">
        <f t="shared" si="0"/>
        <v>65210.75428571429</v>
      </c>
      <c r="O15" s="40">
        <f t="shared" si="6"/>
        <v>58934.49</v>
      </c>
      <c r="P15" s="40">
        <f t="shared" si="7"/>
        <v>26850</v>
      </c>
      <c r="Q15" s="53">
        <f t="shared" si="8"/>
        <v>32084.489999999998</v>
      </c>
      <c r="R15" s="51">
        <f t="shared" si="1"/>
        <v>16225.090000000004</v>
      </c>
      <c r="S15" s="40">
        <f t="shared" si="15"/>
        <v>7152.7041969687525</v>
      </c>
      <c r="T15" s="40">
        <f t="shared" si="9"/>
        <v>9072.385803031251</v>
      </c>
      <c r="U15" s="76">
        <f t="shared" si="2"/>
        <v>25.837328023415914</v>
      </c>
      <c r="W15" t="s">
        <v>16</v>
      </c>
    </row>
    <row r="16" spans="1:23" ht="15" thickBot="1">
      <c r="A16" s="8">
        <v>15</v>
      </c>
      <c r="B16" s="32">
        <v>41853</v>
      </c>
      <c r="C16" s="56">
        <v>43878.96</v>
      </c>
      <c r="D16" s="22"/>
      <c r="E16" s="50">
        <v>6000</v>
      </c>
      <c r="F16" s="23">
        <f t="shared" si="3"/>
        <v>0.7009834403625198</v>
      </c>
      <c r="G16" s="56">
        <f t="shared" si="16"/>
        <v>43900.31823887901</v>
      </c>
      <c r="H16" s="66">
        <f t="shared" si="17"/>
        <v>43900.31823887901</v>
      </c>
      <c r="I16" s="21">
        <f t="shared" si="4"/>
        <v>152.72156879453541</v>
      </c>
      <c r="J16" s="21">
        <f t="shared" si="18"/>
        <v>-21.35823887900915</v>
      </c>
      <c r="K16" s="21">
        <f t="shared" si="19"/>
        <v>43900.31823887901</v>
      </c>
      <c r="L16" s="27">
        <f t="shared" si="20"/>
        <v>0</v>
      </c>
      <c r="M16" s="40">
        <f t="shared" si="14"/>
        <v>956829.52</v>
      </c>
      <c r="N16" s="3">
        <f t="shared" si="0"/>
        <v>63788.634666666665</v>
      </c>
      <c r="O16" s="40">
        <f t="shared" si="6"/>
        <v>58934.49</v>
      </c>
      <c r="P16" s="40">
        <f t="shared" si="7"/>
        <v>32850</v>
      </c>
      <c r="Q16" s="53">
        <f t="shared" si="8"/>
        <v>26084.489999999998</v>
      </c>
      <c r="R16" s="56">
        <f t="shared" si="1"/>
        <v>17794.47</v>
      </c>
      <c r="S16" s="40">
        <f t="shared" si="15"/>
        <v>7152.7041969687525</v>
      </c>
      <c r="T16" s="40">
        <f t="shared" si="9"/>
        <v>10641.765803031249</v>
      </c>
      <c r="U16" s="77">
        <f t="shared" si="2"/>
        <v>28.91694968595999</v>
      </c>
      <c r="W16" t="s">
        <v>16</v>
      </c>
    </row>
    <row r="17" spans="1:23" ht="15" thickBot="1">
      <c r="A17" s="8">
        <v>16</v>
      </c>
      <c r="B17" s="34">
        <v>41867</v>
      </c>
      <c r="C17" s="56">
        <v>39301.38</v>
      </c>
      <c r="D17" s="22"/>
      <c r="E17" s="50">
        <v>6000</v>
      </c>
      <c r="F17" s="70">
        <f t="shared" si="3"/>
        <v>3.6967018384656942</v>
      </c>
      <c r="G17" s="56">
        <f>IF(F17&gt;0.375,C17,IF(F17&lt;0.375,H17))</f>
        <v>39301.38</v>
      </c>
      <c r="H17" s="66">
        <f>IF(F17&gt;0.75,I17,IF(0.375&gt;F17,K17,IF(0.75&gt;F17&gt;0.375,J17)))</f>
        <v>700.5308805604946</v>
      </c>
      <c r="I17" s="21">
        <f t="shared" si="4"/>
        <v>700.5308805604946</v>
      </c>
      <c r="J17" s="21">
        <f>C17-(((((G16+D17-E17)*0.375)/100)+(G16+D17-E17)))</f>
        <v>1258.9355677251951</v>
      </c>
      <c r="K17" s="21">
        <f>((((G16+D17-E17)*0.375)/100)+(G16+D17-E17))</f>
        <v>38042.4444322748</v>
      </c>
      <c r="L17" s="71">
        <f>IF(F17&gt;0.75,I17,IF(0.375&gt;F17,0,IF(0.75&gt;F17&gt;0.375,J17)))</f>
        <v>700.5308805604946</v>
      </c>
      <c r="M17" s="40">
        <f t="shared" si="14"/>
        <v>996130.9</v>
      </c>
      <c r="N17" s="3">
        <f t="shared" si="0"/>
        <v>62258.18125</v>
      </c>
      <c r="O17" s="40">
        <f t="shared" si="6"/>
        <v>58934.49</v>
      </c>
      <c r="P17" s="40">
        <f t="shared" si="7"/>
        <v>38850</v>
      </c>
      <c r="Q17" s="53">
        <f t="shared" si="8"/>
        <v>20084.489999999998</v>
      </c>
      <c r="R17" s="67">
        <f t="shared" si="1"/>
        <v>19216.89</v>
      </c>
      <c r="S17" s="40">
        <f t="shared" si="15"/>
        <v>7853.235077529247</v>
      </c>
      <c r="T17" s="40">
        <f t="shared" si="9"/>
        <v>11363.654922470752</v>
      </c>
      <c r="U17" s="77">
        <f t="shared" si="2"/>
        <v>29.66026131547968</v>
      </c>
      <c r="W17" t="s">
        <v>15</v>
      </c>
    </row>
    <row r="18" spans="1:23" ht="14.25">
      <c r="A18" s="8">
        <v>17</v>
      </c>
      <c r="B18" s="32">
        <v>41881</v>
      </c>
      <c r="C18" s="56">
        <v>30786.63</v>
      </c>
      <c r="D18" s="22"/>
      <c r="E18" s="50">
        <v>6000</v>
      </c>
      <c r="F18" s="47">
        <f t="shared" si="3"/>
        <v>-7.551488857218519</v>
      </c>
      <c r="G18" s="56">
        <f>IF(F18&gt;0.75,C18,IF(F18&lt;0.75,H18))</f>
        <v>33551.140349999994</v>
      </c>
      <c r="H18" s="66">
        <f>IF(F18&gt;1.5,I18,IF(0.75&gt;F18,K18,IF(1.5&gt;F18&gt;0.75,J18)))</f>
        <v>33551.140349999994</v>
      </c>
      <c r="I18" s="21">
        <f t="shared" si="4"/>
        <v>-1257.3749999999982</v>
      </c>
      <c r="J18" s="21">
        <f>C18-(((((G17+D18-E18)*0.75)/100)+(G17+D18-E18)))</f>
        <v>-2764.510349999993</v>
      </c>
      <c r="K18" s="21">
        <f>((((G17+D18-E18)*0.75)/100)+(G17+D18-E18))</f>
        <v>33551.140349999994</v>
      </c>
      <c r="L18" s="27">
        <f>IF(F18&gt;1.5,I18,IF(0.75&gt;F18,0,IF(1.5&gt;F18&gt;0.75,J18)))</f>
        <v>0</v>
      </c>
      <c r="M18" s="40">
        <f t="shared" si="14"/>
        <v>1026917.53</v>
      </c>
      <c r="N18" s="3">
        <f t="shared" si="0"/>
        <v>60406.913529411766</v>
      </c>
      <c r="O18" s="40">
        <f t="shared" si="6"/>
        <v>58934.49</v>
      </c>
      <c r="P18" s="40">
        <f t="shared" si="7"/>
        <v>44850</v>
      </c>
      <c r="Q18" s="53">
        <f t="shared" si="8"/>
        <v>14084.489999999998</v>
      </c>
      <c r="R18" s="51">
        <f t="shared" si="1"/>
        <v>16702.140000000003</v>
      </c>
      <c r="S18" s="40">
        <f t="shared" si="15"/>
        <v>7853.235077529247</v>
      </c>
      <c r="T18" s="40">
        <f t="shared" si="9"/>
        <v>8848.904922470756</v>
      </c>
      <c r="U18" s="76">
        <f t="shared" si="2"/>
        <v>22.404090032842234</v>
      </c>
      <c r="W18" t="s">
        <v>17</v>
      </c>
    </row>
    <row r="19" spans="1:23" ht="14.25">
      <c r="A19" s="8">
        <v>18</v>
      </c>
      <c r="B19" s="33">
        <v>41895</v>
      </c>
      <c r="C19" s="57">
        <v>7205.07</v>
      </c>
      <c r="D19" s="22"/>
      <c r="E19" s="60">
        <v>12317.76</v>
      </c>
      <c r="F19" s="68">
        <f t="shared" si="3"/>
        <v>-66.06724939112202</v>
      </c>
      <c r="G19" s="56">
        <f>IF(F19&gt;0.75,C19,IF(F19&lt;0.75,H19))</f>
        <v>21392.630702624992</v>
      </c>
      <c r="H19" s="66">
        <f>IF(F19&gt;1.5,I19,IF(0.75&gt;F19,K19,IF(1.5&gt;F19&gt;0.75,J19)))</f>
        <v>21392.630702624992</v>
      </c>
      <c r="I19" s="21">
        <f t="shared" si="4"/>
        <v>-7014.155174999996</v>
      </c>
      <c r="J19" s="21">
        <f>C19-(((((G18+D19-E19)*0.75)/100)+(G18+D19-E19)))</f>
        <v>-14187.560702624993</v>
      </c>
      <c r="K19" s="21">
        <f>((((G18+D19-E19)*0.75)/100)+(G18+D19-E19))</f>
        <v>21392.630702624992</v>
      </c>
      <c r="L19" s="27">
        <f>IF(F19&gt;1.5,I19,IF(0.75&gt;F19,0,IF(1.5&gt;F19&gt;0.75,J19)))</f>
        <v>0</v>
      </c>
      <c r="M19" s="40">
        <f t="shared" si="14"/>
        <v>1034122.6</v>
      </c>
      <c r="N19" s="3">
        <f t="shared" si="0"/>
        <v>57451.25555555555</v>
      </c>
      <c r="O19" s="40">
        <f t="shared" si="6"/>
        <v>58934.49</v>
      </c>
      <c r="P19" s="40">
        <f t="shared" si="7"/>
        <v>57167.76</v>
      </c>
      <c r="Q19" s="40">
        <f t="shared" si="8"/>
        <v>1766.729999999996</v>
      </c>
      <c r="R19" s="42">
        <f t="shared" si="1"/>
        <v>5438.340000000004</v>
      </c>
      <c r="S19" s="40">
        <f t="shared" si="15"/>
        <v>7853.235077529247</v>
      </c>
      <c r="T19" s="40">
        <f t="shared" si="9"/>
        <v>-2414.8950775292433</v>
      </c>
      <c r="U19" s="49">
        <f t="shared" si="2"/>
        <v>-6.071550125271447</v>
      </c>
      <c r="W19" t="s">
        <v>14</v>
      </c>
    </row>
    <row r="20" spans="1:21" ht="14.25">
      <c r="A20" s="8">
        <v>19</v>
      </c>
      <c r="B20" s="32">
        <v>41909</v>
      </c>
      <c r="C20" s="57">
        <v>7286.28</v>
      </c>
      <c r="D20" s="22"/>
      <c r="E20" s="9"/>
      <c r="F20" s="68">
        <f t="shared" si="3"/>
        <v>-65.94023380628016</v>
      </c>
      <c r="G20" s="56">
        <f>IF(F20&gt;0.75,C20,IF(F20&lt;0.75,H20))</f>
        <v>21553.07543289468</v>
      </c>
      <c r="H20" s="66">
        <f>IF(F20&gt;1.5,I20,IF(0.75&gt;F20,K20,IF(1.5&gt;F20&gt;0.75,J20)))</f>
        <v>21553.07543289468</v>
      </c>
      <c r="I20" s="21">
        <f t="shared" si="4"/>
        <v>-7053.175351312497</v>
      </c>
      <c r="J20" s="21">
        <f>C20-(((((G19+D20-E20)*0.75)/100)+(G19+D20-E20)))</f>
        <v>-14266.79543289468</v>
      </c>
      <c r="K20" s="21">
        <f>((((G19+D20-E20)*0.75)/100)+(G19+D20-E20))</f>
        <v>21553.07543289468</v>
      </c>
      <c r="L20" s="27">
        <f>IF(F20&gt;1.5,I20,IF(0.75&gt;F20,0,IF(1.5&gt;F20&gt;0.75,J20)))</f>
        <v>0</v>
      </c>
      <c r="M20" s="40">
        <f t="shared" si="14"/>
        <v>1041408.88</v>
      </c>
      <c r="N20" s="3">
        <f t="shared" si="0"/>
        <v>54810.99368421052</v>
      </c>
      <c r="O20" s="40">
        <f t="shared" si="6"/>
        <v>58934.49</v>
      </c>
      <c r="P20" s="40">
        <f t="shared" si="7"/>
        <v>57167.76</v>
      </c>
      <c r="Q20" s="40">
        <f t="shared" si="8"/>
        <v>1766.729999999996</v>
      </c>
      <c r="R20" s="42">
        <f t="shared" si="1"/>
        <v>5519.550000000004</v>
      </c>
      <c r="S20" s="40">
        <f t="shared" si="15"/>
        <v>7853.235077529247</v>
      </c>
      <c r="T20" s="40">
        <f t="shared" si="9"/>
        <v>-2333.6850775292432</v>
      </c>
      <c r="U20" s="49">
        <f t="shared" si="2"/>
        <v>-5.826319823176496</v>
      </c>
    </row>
    <row r="21" spans="1:21" ht="14.25">
      <c r="A21" s="8">
        <v>20</v>
      </c>
      <c r="B21" s="33">
        <v>41923</v>
      </c>
      <c r="C21" s="57">
        <v>7349.15</v>
      </c>
      <c r="D21" s="22"/>
      <c r="E21" s="9"/>
      <c r="F21" s="68">
        <f t="shared" si="3"/>
        <v>-65.90208194240532</v>
      </c>
      <c r="G21" s="56">
        <f>IF(F21&gt;0.75,C21,IF(F21&lt;0.75,H21))</f>
        <v>21714.72349864139</v>
      </c>
      <c r="H21" s="66">
        <f>IF(F21&gt;1.5,I21,IF(0.75&gt;F21,K21,IF(1.5&gt;F21&gt;0.75,J21)))</f>
        <v>21714.72349864139</v>
      </c>
      <c r="I21" s="21">
        <f t="shared" si="4"/>
        <v>-7101.9627164473395</v>
      </c>
      <c r="J21" s="21">
        <f>C21-(((((G20+D21-E21)*0.75)/100)+(G20+D21-E21)))</f>
        <v>-14365.57349864139</v>
      </c>
      <c r="K21" s="21">
        <f>((((G20+D21-E21)*0.75)/100)+(G20+D21-E21))</f>
        <v>21714.72349864139</v>
      </c>
      <c r="L21" s="27">
        <f>IF(F21&gt;1.5,I21,IF(0.75&gt;F21,0,IF(1.5&gt;F21&gt;0.75,J21)))</f>
        <v>0</v>
      </c>
      <c r="M21" s="40">
        <f t="shared" si="14"/>
        <v>1048758.03</v>
      </c>
      <c r="N21" s="3">
        <f t="shared" si="0"/>
        <v>52437.9015</v>
      </c>
      <c r="O21" s="40">
        <f t="shared" si="6"/>
        <v>58934.49</v>
      </c>
      <c r="P21" s="40">
        <f t="shared" si="7"/>
        <v>57167.76</v>
      </c>
      <c r="Q21" s="40">
        <f t="shared" si="8"/>
        <v>1766.729999999996</v>
      </c>
      <c r="R21" s="42">
        <f t="shared" si="1"/>
        <v>5582.420000000004</v>
      </c>
      <c r="S21" s="40">
        <f t="shared" si="15"/>
        <v>7853.235077529247</v>
      </c>
      <c r="T21" s="40">
        <f t="shared" si="9"/>
        <v>-2270.8150775292434</v>
      </c>
      <c r="U21" s="49">
        <f t="shared" si="2"/>
        <v>-5.629629554851687</v>
      </c>
    </row>
    <row r="22" spans="1:21" ht="14.25">
      <c r="A22" s="8">
        <v>21</v>
      </c>
      <c r="B22" s="32">
        <v>41937</v>
      </c>
      <c r="C22" s="57">
        <v>7582.23</v>
      </c>
      <c r="D22" s="22"/>
      <c r="E22" s="9"/>
      <c r="F22" s="68">
        <f t="shared" si="3"/>
        <v>-65.08253950148436</v>
      </c>
      <c r="G22" s="56">
        <f>IF(F22&gt;0.75,C22,IF(F22&lt;0.75,H22))</f>
        <v>21877.5839248812</v>
      </c>
      <c r="H22" s="66">
        <f>IF(F22&gt;1.5,I22,IF(0.75&gt;F22,K22,IF(1.5&gt;F22&gt;0.75,J22)))</f>
        <v>21877.5839248812</v>
      </c>
      <c r="I22" s="21">
        <f t="shared" si="4"/>
        <v>-7066.246749320695</v>
      </c>
      <c r="J22" s="21">
        <f>C22-(((((G21+D22-E22)*0.75)/100)+(G21+D22-E22)))</f>
        <v>-14295.353924881201</v>
      </c>
      <c r="K22" s="21">
        <f>((((G21+D22-E22)*0.75)/100)+(G21+D22-E22))</f>
        <v>21877.5839248812</v>
      </c>
      <c r="L22" s="27">
        <f>IF(F22&gt;1.5,I22,IF(0.75&gt;F22,0,IF(1.5&gt;F22&gt;0.75,J22)))</f>
        <v>0</v>
      </c>
      <c r="M22" s="40">
        <f t="shared" si="14"/>
        <v>1056340.26</v>
      </c>
      <c r="N22" s="3">
        <f t="shared" si="0"/>
        <v>50301.91714285714</v>
      </c>
      <c r="O22" s="40">
        <f t="shared" si="6"/>
        <v>58934.49</v>
      </c>
      <c r="P22" s="40">
        <f t="shared" si="7"/>
        <v>57167.76</v>
      </c>
      <c r="Q22" s="40">
        <f t="shared" si="8"/>
        <v>1766.729999999996</v>
      </c>
      <c r="R22" s="42">
        <f t="shared" si="1"/>
        <v>5815.500000000004</v>
      </c>
      <c r="S22" s="40">
        <f t="shared" si="15"/>
        <v>7853.235077529247</v>
      </c>
      <c r="T22" s="40">
        <f t="shared" si="9"/>
        <v>-2037.7350775292434</v>
      </c>
      <c r="U22" s="49">
        <f t="shared" si="2"/>
        <v>-5.015534674003652</v>
      </c>
    </row>
    <row r="23" spans="1:21" ht="14.25">
      <c r="A23" s="8">
        <v>22</v>
      </c>
      <c r="B23" s="34">
        <v>41951</v>
      </c>
      <c r="C23" s="57">
        <v>7890.3</v>
      </c>
      <c r="D23" s="22"/>
      <c r="E23" s="9"/>
      <c r="F23" s="68">
        <f t="shared" si="3"/>
        <v>-63.934317303537235</v>
      </c>
      <c r="G23" s="56">
        <f>IF(F23&gt;0.375,C23,IF(F23&lt;0.375,H23))</f>
        <v>21959.624864599504</v>
      </c>
      <c r="H23" s="66">
        <f>IF(F23&gt;0.75,I23,IF(0.375&gt;F23,K23,IF(0.75&gt;F23&gt;0.375,J23)))</f>
        <v>21959.624864599504</v>
      </c>
      <c r="I23" s="21">
        <f t="shared" si="4"/>
        <v>-6993.641962440601</v>
      </c>
      <c r="J23" s="21">
        <f>C23-(((((G22+D23-E23)*0.375)/100)+(G22+D23-E23)))</f>
        <v>-14069.324864599505</v>
      </c>
      <c r="K23" s="21">
        <f>((((G22+D23-E23)*0.375)/100)+(G22+D23-E23))</f>
        <v>21959.624864599504</v>
      </c>
      <c r="L23" s="27">
        <f>IF(F23&gt;0.75,I23,IF(0.375&gt;F23,0,IF(0.75&gt;F23&gt;0.375,J23)))</f>
        <v>0</v>
      </c>
      <c r="M23" s="40">
        <f t="shared" si="14"/>
        <v>1064230.56</v>
      </c>
      <c r="N23" s="51">
        <f t="shared" si="0"/>
        <v>48374.11636363636</v>
      </c>
      <c r="O23" s="40">
        <f t="shared" si="6"/>
        <v>58934.49</v>
      </c>
      <c r="P23" s="40">
        <f t="shared" si="7"/>
        <v>57167.76</v>
      </c>
      <c r="Q23" s="40">
        <f t="shared" si="8"/>
        <v>1766.729999999996</v>
      </c>
      <c r="R23" s="42">
        <f t="shared" si="1"/>
        <v>6123.570000000004</v>
      </c>
      <c r="S23" s="40">
        <f t="shared" si="15"/>
        <v>7853.235077529247</v>
      </c>
      <c r="T23" s="40">
        <f t="shared" si="9"/>
        <v>-1729.6650775292428</v>
      </c>
      <c r="U23" s="49">
        <f t="shared" si="2"/>
        <v>-4.225709513149135</v>
      </c>
    </row>
    <row r="24" spans="1:21" ht="14.25">
      <c r="A24" s="8">
        <v>23</v>
      </c>
      <c r="B24" s="32">
        <v>41965</v>
      </c>
      <c r="C24" s="57">
        <v>8097.06</v>
      </c>
      <c r="D24" s="22"/>
      <c r="E24" s="9"/>
      <c r="F24" s="68">
        <f t="shared" si="3"/>
        <v>-63.1275121960164</v>
      </c>
      <c r="G24" s="56">
        <f>IF(F24&gt;0.75,C24,IF(F24&lt;0.75,H24))</f>
        <v>22124.322051084</v>
      </c>
      <c r="H24" s="66">
        <f>IF(F24&gt;1.5,I24,IF(0.75&gt;F24,K24,IF(1.5&gt;F24&gt;0.75,J24)))</f>
        <v>22124.322051084</v>
      </c>
      <c r="I24" s="21">
        <f t="shared" si="4"/>
        <v>-6931.282432299751</v>
      </c>
      <c r="J24" s="21">
        <f>C24-(((((G23+D24-E24)*0.75)/100)+(G23+D24-E24)))</f>
        <v>-14027.262051083999</v>
      </c>
      <c r="K24" s="21">
        <f>((((G23+D24-E24)*0.75)/100)+(G23+D24-E24))</f>
        <v>22124.322051084</v>
      </c>
      <c r="L24" s="27">
        <f>IF(F24&gt;1.5,I24,IF(0.75&gt;F24,0,IF(1.5&gt;F24&gt;0.75,J24)))</f>
        <v>0</v>
      </c>
      <c r="M24" s="40">
        <f t="shared" si="14"/>
        <v>1072327.62</v>
      </c>
      <c r="N24" s="51">
        <f t="shared" si="0"/>
        <v>46622.94</v>
      </c>
      <c r="O24" s="40">
        <f t="shared" si="6"/>
        <v>58934.49</v>
      </c>
      <c r="P24" s="40">
        <f t="shared" si="7"/>
        <v>57167.76</v>
      </c>
      <c r="Q24" s="40">
        <f t="shared" si="8"/>
        <v>1766.729999999996</v>
      </c>
      <c r="R24" s="42">
        <f t="shared" si="1"/>
        <v>6330.3300000000045</v>
      </c>
      <c r="S24" s="40">
        <f t="shared" si="15"/>
        <v>7853.235077529247</v>
      </c>
      <c r="T24" s="40">
        <f t="shared" si="9"/>
        <v>-1522.9050775292426</v>
      </c>
      <c r="U24" s="49">
        <f t="shared" si="2"/>
        <v>-3.692484580016722</v>
      </c>
    </row>
    <row r="25" spans="1:21" ht="14.25">
      <c r="A25" s="8">
        <v>24</v>
      </c>
      <c r="B25" s="33">
        <v>41979</v>
      </c>
      <c r="C25" s="57">
        <v>8491.72</v>
      </c>
      <c r="D25" s="22"/>
      <c r="E25" s="9"/>
      <c r="F25" s="68">
        <f t="shared" si="3"/>
        <v>-61.61816854594222</v>
      </c>
      <c r="G25" s="56">
        <f>IF(F25&gt;0.75,C25,IF(F25&lt;0.75,H25))</f>
        <v>22290.25446646713</v>
      </c>
      <c r="H25" s="66">
        <f>IF(F25&gt;1.5,I25,IF(0.75&gt;F25,K25,IF(1.5&gt;F25&gt;0.75,J25)))</f>
        <v>22290.25446646713</v>
      </c>
      <c r="I25" s="21">
        <f t="shared" si="4"/>
        <v>-6816.301025542</v>
      </c>
      <c r="J25" s="21">
        <f>C25-(((((G24+D25-E25)*0.75)/100)+(G24+D25-E25)))</f>
        <v>-13798.53446646713</v>
      </c>
      <c r="K25" s="21">
        <f>((((G24+D25-E25)*0.75)/100)+(G24+D25-E25))</f>
        <v>22290.25446646713</v>
      </c>
      <c r="L25" s="27">
        <f>IF(F25&gt;1.5,I25,IF(0.75&gt;F25,0,IF(1.5&gt;F25&gt;0.75,J25)))</f>
        <v>0</v>
      </c>
      <c r="M25" s="40">
        <f t="shared" si="14"/>
        <v>1080819.34</v>
      </c>
      <c r="N25" s="51">
        <f t="shared" si="0"/>
        <v>45034.13916666667</v>
      </c>
      <c r="O25" s="40">
        <f t="shared" si="6"/>
        <v>58934.49</v>
      </c>
      <c r="P25" s="40">
        <f t="shared" si="7"/>
        <v>57167.76</v>
      </c>
      <c r="Q25" s="40">
        <f t="shared" si="8"/>
        <v>1766.729999999996</v>
      </c>
      <c r="R25" s="42">
        <f t="shared" si="1"/>
        <v>6724.990000000003</v>
      </c>
      <c r="S25" s="40">
        <f t="shared" si="15"/>
        <v>7853.235077529247</v>
      </c>
      <c r="T25" s="40">
        <f t="shared" si="9"/>
        <v>-1128.2450775292436</v>
      </c>
      <c r="U25" s="49">
        <f t="shared" si="2"/>
        <v>-2.7140865203023044</v>
      </c>
    </row>
    <row r="26" spans="1:21" ht="14.25">
      <c r="A26" s="8">
        <v>25</v>
      </c>
      <c r="B26" s="32">
        <v>41993</v>
      </c>
      <c r="C26" s="57">
        <v>9041.72</v>
      </c>
      <c r="D26" s="22"/>
      <c r="E26" s="9"/>
      <c r="F26" s="68">
        <f t="shared" si="3"/>
        <v>-59.436443340733845</v>
      </c>
      <c r="G26" s="56">
        <f>IF(F26&gt;0.75,C26,IF(F26&lt;0.75,H26))</f>
        <v>22457.431374965632</v>
      </c>
      <c r="H26" s="66">
        <f>IF(F26&gt;1.5,I26,IF(0.75&gt;F26,K26,IF(1.5&gt;F26&gt;0.75,J26)))</f>
        <v>22457.431374965632</v>
      </c>
      <c r="I26" s="21">
        <f t="shared" si="4"/>
        <v>-6624.267233233565</v>
      </c>
      <c r="J26" s="21">
        <f>C26-(((((G25+D26-E26)*0.75)/100)+(G25+D26-E26)))</f>
        <v>-13415.711374965633</v>
      </c>
      <c r="K26" s="21">
        <f>((((G25+D26-E26)*0.75)/100)+(G25+D26-E26))</f>
        <v>22457.431374965632</v>
      </c>
      <c r="L26" s="27">
        <f>IF(F26&gt;1.5,I26,IF(0.75&gt;F26,0,IF(1.5&gt;F26&gt;0.75,J26)))</f>
        <v>0</v>
      </c>
      <c r="M26" s="40">
        <f t="shared" si="14"/>
        <v>1089861.06</v>
      </c>
      <c r="N26" s="51">
        <f t="shared" si="0"/>
        <v>43594.4424</v>
      </c>
      <c r="O26" s="40">
        <f t="shared" si="6"/>
        <v>58934.49</v>
      </c>
      <c r="P26" s="40">
        <f t="shared" si="7"/>
        <v>57167.76</v>
      </c>
      <c r="Q26" s="40">
        <f t="shared" si="8"/>
        <v>1766.729999999996</v>
      </c>
      <c r="R26" s="42">
        <f t="shared" si="1"/>
        <v>7274.990000000003</v>
      </c>
      <c r="S26" s="40">
        <f t="shared" si="15"/>
        <v>7853.235077529247</v>
      </c>
      <c r="T26" s="40">
        <f t="shared" si="9"/>
        <v>-578.2450775292436</v>
      </c>
      <c r="U26" s="49">
        <f t="shared" si="2"/>
        <v>-1.3794760238300774</v>
      </c>
    </row>
    <row r="27" spans="1:24" ht="14.25">
      <c r="A27" s="8">
        <v>26</v>
      </c>
      <c r="B27" s="58">
        <v>42007</v>
      </c>
      <c r="C27" s="57">
        <v>8516.03</v>
      </c>
      <c r="D27" s="22"/>
      <c r="E27" s="9"/>
      <c r="F27" s="68">
        <f t="shared" si="3"/>
        <v>-62.07923400583905</v>
      </c>
      <c r="G27" s="56">
        <f>IF(F27&gt;0.375,C27,IF(F27&lt;0.375,H27))</f>
        <v>22541.646742621753</v>
      </c>
      <c r="H27" s="66">
        <f>IF(F27&gt;0.75,I27,IF(0.375&gt;F27,K27,IF(0.75&gt;F27&gt;0.375,J27)))</f>
        <v>22541.646742621753</v>
      </c>
      <c r="I27" s="21">
        <f t="shared" si="4"/>
        <v>-6970.700687482816</v>
      </c>
      <c r="J27" s="21">
        <f>C27-(((((G26+D27-E27)*0.375)/100)+(G26+D27-E27)))</f>
        <v>-14025.616742621753</v>
      </c>
      <c r="K27" s="21">
        <f>((((G26+D27-E27)*0.375)/100)+(G26+D27-E27))</f>
        <v>22541.646742621753</v>
      </c>
      <c r="L27" s="27">
        <f>IF(F27&gt;0.75,I27,IF(0.375&gt;F27,0,IF(0.75&gt;F27&gt;0.375,J27)))</f>
        <v>0</v>
      </c>
      <c r="M27" s="40">
        <f t="shared" si="14"/>
        <v>1098377.09</v>
      </c>
      <c r="N27" s="51">
        <f t="shared" si="0"/>
        <v>42245.2726923077</v>
      </c>
      <c r="O27" s="40">
        <f t="shared" si="6"/>
        <v>58934.49</v>
      </c>
      <c r="P27" s="40">
        <f t="shared" si="7"/>
        <v>57167.76</v>
      </c>
      <c r="Q27" s="40">
        <f t="shared" si="8"/>
        <v>1766.729999999996</v>
      </c>
      <c r="R27" s="42">
        <f t="shared" si="1"/>
        <v>6749.300000000005</v>
      </c>
      <c r="S27" s="40">
        <f t="shared" si="15"/>
        <v>7853.235077529247</v>
      </c>
      <c r="T27" s="40">
        <f t="shared" si="9"/>
        <v>-1103.9350775292423</v>
      </c>
      <c r="U27" s="49">
        <f t="shared" si="2"/>
        <v>-2.613156472132926</v>
      </c>
      <c r="X27" s="2"/>
    </row>
    <row r="28" spans="1:23" s="93" customFormat="1" ht="15" thickBot="1">
      <c r="A28" s="81">
        <v>27</v>
      </c>
      <c r="B28" s="82">
        <v>42021</v>
      </c>
      <c r="C28" s="101">
        <v>7168.66</v>
      </c>
      <c r="D28" s="84"/>
      <c r="E28" s="102"/>
      <c r="F28" s="103">
        <f t="shared" si="3"/>
        <v>-68.19815303712707</v>
      </c>
      <c r="G28" s="83">
        <f>IF(F28&gt;0.75,C28,IF(F28&lt;0.75,H28))</f>
        <v>22710.709093191417</v>
      </c>
      <c r="H28" s="88">
        <f>IF(F28&gt;1.5,I28,IF(0.75&gt;F28,K28,IF(1.5&gt;F28&gt;0.75,J28)))</f>
        <v>22710.709093191417</v>
      </c>
      <c r="I28" s="89">
        <f t="shared" si="4"/>
        <v>-7686.493371310877</v>
      </c>
      <c r="J28" s="89">
        <f>C28-(((((G27+D28-E28)*0.75)/100)+(G27+D28-E28)))</f>
        <v>-15542.049093191417</v>
      </c>
      <c r="K28" s="89">
        <f>((((G27+D28-E28)*0.75)/100)+(G27+D28-E28))</f>
        <v>22710.709093191417</v>
      </c>
      <c r="L28" s="90">
        <f>IF(F28&gt;1.5,I28,IF(0.75&gt;F28,0,IF(1.5&gt;F28&gt;0.75,J28)))</f>
        <v>0</v>
      </c>
      <c r="M28" s="89">
        <f t="shared" si="14"/>
        <v>1105545.75</v>
      </c>
      <c r="N28" s="83">
        <f t="shared" si="0"/>
        <v>40946.13888888889</v>
      </c>
      <c r="O28" s="89">
        <f t="shared" si="6"/>
        <v>58934.49</v>
      </c>
      <c r="P28" s="89">
        <f t="shared" si="7"/>
        <v>57167.76</v>
      </c>
      <c r="Q28" s="89">
        <f t="shared" si="8"/>
        <v>1766.729999999996</v>
      </c>
      <c r="R28" s="101">
        <f t="shared" si="1"/>
        <v>5401.930000000004</v>
      </c>
      <c r="S28" s="89">
        <f t="shared" si="15"/>
        <v>7853.235077529247</v>
      </c>
      <c r="T28" s="89">
        <f t="shared" si="9"/>
        <v>-2451.305077529243</v>
      </c>
      <c r="U28" s="104">
        <f t="shared" si="2"/>
        <v>-5.764929403940119</v>
      </c>
      <c r="W28" s="93" t="s">
        <v>19</v>
      </c>
    </row>
    <row r="29" spans="1:21" ht="14.25">
      <c r="A29" s="8">
        <v>28</v>
      </c>
      <c r="B29" s="33">
        <v>42035</v>
      </c>
      <c r="C29" s="57">
        <v>7512.86</v>
      </c>
      <c r="D29" s="22"/>
      <c r="E29" s="9"/>
      <c r="F29" s="68">
        <f t="shared" si="3"/>
        <v>-66.91930679411358</v>
      </c>
      <c r="G29" s="56">
        <f>IF(F29&gt;0.75,C29,IF(F29&lt;0.75,H29))</f>
        <v>22881.039411390353</v>
      </c>
      <c r="H29" s="66">
        <f aca="true" t="shared" si="21" ref="H29:H83">IF(F29&gt;1.5,I29,IF(0.75&gt;F29,K29,IF(1.5&gt;F29&gt;0.75,J29)))</f>
        <v>22881.039411390353</v>
      </c>
      <c r="I29" s="21">
        <f t="shared" si="4"/>
        <v>-7598.924546595708</v>
      </c>
      <c r="J29" s="21">
        <f aca="true" t="shared" si="22" ref="J29:J83">C29-(((((G28+D29-E29)*0.75)/100)+(G28+D29-E29)))</f>
        <v>-15368.179411390352</v>
      </c>
      <c r="K29" s="21">
        <f>((((G28+D29-E29)*0.75)/100)+(G28+D29-E29))</f>
        <v>22881.039411390353</v>
      </c>
      <c r="L29" s="27">
        <f>IF(F29&gt;1.5,I29,IF(0.75&gt;F29,0,IF(1.5&gt;F29&gt;0.75,J29)))</f>
        <v>0</v>
      </c>
      <c r="M29" s="40">
        <f t="shared" si="14"/>
        <v>1113058.61</v>
      </c>
      <c r="N29" s="51">
        <f t="shared" si="0"/>
        <v>39752.09321428572</v>
      </c>
      <c r="O29" s="40">
        <f t="shared" si="6"/>
        <v>58934.49</v>
      </c>
      <c r="P29" s="40">
        <f t="shared" si="7"/>
        <v>57167.76</v>
      </c>
      <c r="Q29" s="40">
        <f t="shared" si="8"/>
        <v>1766.729999999996</v>
      </c>
      <c r="R29" s="42">
        <f t="shared" si="1"/>
        <v>5746.130000000004</v>
      </c>
      <c r="S29" s="40">
        <f t="shared" si="15"/>
        <v>7853.235077529247</v>
      </c>
      <c r="T29" s="40">
        <f t="shared" si="9"/>
        <v>-2107.1050775292433</v>
      </c>
      <c r="U29" s="49">
        <f t="shared" si="2"/>
        <v>-4.921998852851093</v>
      </c>
    </row>
    <row r="30" spans="1:21" ht="14.25">
      <c r="A30" s="8">
        <v>29</v>
      </c>
      <c r="B30" s="32">
        <v>42049</v>
      </c>
      <c r="C30" s="72">
        <v>6849.24</v>
      </c>
      <c r="D30" s="69"/>
      <c r="E30" s="9"/>
      <c r="F30" s="68">
        <f t="shared" si="3"/>
        <v>-70.06587036168297</v>
      </c>
      <c r="G30" s="56">
        <f>IF(F30&gt;0.75,C30,IF(F30&lt;0.75,H30))</f>
        <v>23052.64720697578</v>
      </c>
      <c r="H30" s="66">
        <f t="shared" si="21"/>
        <v>23052.64720697578</v>
      </c>
      <c r="I30" s="21">
        <f t="shared" si="4"/>
        <v>-8015.899705695177</v>
      </c>
      <c r="J30" s="21">
        <f t="shared" si="22"/>
        <v>-16203.40720697578</v>
      </c>
      <c r="K30" s="21">
        <f>((((G29+D30-E30)*0.75)/100)+(G29+D30-E30))</f>
        <v>23052.64720697578</v>
      </c>
      <c r="L30" s="27">
        <f>IF(F30&gt;1.5,I30,IF(0.75&gt;F30,0,IF(1.5&gt;F30&gt;0.75,J30)))</f>
        <v>0</v>
      </c>
      <c r="M30" s="40">
        <f t="shared" si="14"/>
        <v>1119907.85</v>
      </c>
      <c r="N30" s="51">
        <f t="shared" si="0"/>
        <v>38617.51206896552</v>
      </c>
      <c r="O30" s="40">
        <f t="shared" si="6"/>
        <v>58934.49</v>
      </c>
      <c r="P30" s="40">
        <f t="shared" si="7"/>
        <v>57167.76</v>
      </c>
      <c r="Q30" s="40">
        <f t="shared" si="8"/>
        <v>1766.729999999996</v>
      </c>
      <c r="R30" s="42">
        <f t="shared" si="1"/>
        <v>5082.510000000004</v>
      </c>
      <c r="S30" s="40">
        <f t="shared" si="15"/>
        <v>7853.235077529247</v>
      </c>
      <c r="T30" s="40">
        <f t="shared" si="9"/>
        <v>-2770.725077529243</v>
      </c>
      <c r="U30" s="49">
        <f t="shared" si="2"/>
        <v>-6.432569609701398</v>
      </c>
    </row>
    <row r="31" spans="1:21" ht="14.25">
      <c r="A31" s="8">
        <v>30</v>
      </c>
      <c r="B31" s="33">
        <v>42063</v>
      </c>
      <c r="C31" s="57">
        <v>8047.56</v>
      </c>
      <c r="D31" s="69">
        <v>1005.16</v>
      </c>
      <c r="E31" s="9"/>
      <c r="F31" s="68">
        <f t="shared" si="3"/>
        <v>-66.5490710322654</v>
      </c>
      <c r="G31" s="56">
        <f>IF(F31&gt;0.75,C31,IF(F31&lt;0.75,H31))</f>
        <v>24238.240761028097</v>
      </c>
      <c r="H31" s="66">
        <f t="shared" si="21"/>
        <v>24238.240761028097</v>
      </c>
      <c r="I31" s="21">
        <f t="shared" si="4"/>
        <v>-8005.123603487889</v>
      </c>
      <c r="J31" s="21">
        <f t="shared" si="22"/>
        <v>-16190.680761028096</v>
      </c>
      <c r="K31" s="21">
        <f>((((G30+D31-E31)*0.75)/100)+(G30+D31-E31))</f>
        <v>24238.240761028097</v>
      </c>
      <c r="L31" s="27">
        <f>IF(F31&gt;1.5,I31,IF(0.75&gt;F31,0,IF(1.5&gt;F31&gt;0.75,J31)))</f>
        <v>0</v>
      </c>
      <c r="M31" s="40">
        <f t="shared" si="14"/>
        <v>1127955.4100000001</v>
      </c>
      <c r="N31" s="51">
        <f t="shared" si="0"/>
        <v>37598.51366666667</v>
      </c>
      <c r="O31" s="40">
        <f t="shared" si="6"/>
        <v>59939.65</v>
      </c>
      <c r="P31" s="40">
        <f t="shared" si="7"/>
        <v>57167.76</v>
      </c>
      <c r="Q31" s="53">
        <f t="shared" si="8"/>
        <v>2771.8899999999994</v>
      </c>
      <c r="R31" s="42">
        <f t="shared" si="1"/>
        <v>5275.670000000001</v>
      </c>
      <c r="S31" s="40">
        <f t="shared" si="15"/>
        <v>7853.235077529247</v>
      </c>
      <c r="T31" s="40">
        <f t="shared" si="9"/>
        <v>-2577.565077529246</v>
      </c>
      <c r="U31" s="49">
        <f t="shared" si="2"/>
        <v>-5.941430966296832</v>
      </c>
    </row>
    <row r="32" spans="1:21" ht="14.25">
      <c r="A32" s="8">
        <v>31</v>
      </c>
      <c r="B32" s="32">
        <v>42077</v>
      </c>
      <c r="C32" s="57">
        <v>8547.89</v>
      </c>
      <c r="D32" s="22"/>
      <c r="E32" s="9"/>
      <c r="F32" s="68">
        <f t="shared" si="3"/>
        <v>-64.7338679226923</v>
      </c>
      <c r="G32" s="56">
        <f aca="true" t="shared" si="23" ref="G32:G83">IF(F32&gt;0.75,C32,IF(F32&lt;0.75,H32))</f>
        <v>24420.027566735807</v>
      </c>
      <c r="H32" s="66">
        <f t="shared" si="21"/>
        <v>24420.027566735807</v>
      </c>
      <c r="I32" s="21">
        <f t="shared" si="4"/>
        <v>-7845.175380514049</v>
      </c>
      <c r="J32" s="21">
        <f t="shared" si="22"/>
        <v>-15872.137566735808</v>
      </c>
      <c r="K32" s="21">
        <f aca="true" t="shared" si="24" ref="K32:K83">((((G31+D32-E32)*0.75)/100)+(G31+D32-E32))</f>
        <v>24420.027566735807</v>
      </c>
      <c r="L32" s="27">
        <f aca="true" t="shared" si="25" ref="L32:L83">IF(F32&gt;1.5,I32,IF(0.75&gt;F32,0,IF(1.5&gt;F32&gt;0.75,J32)))</f>
        <v>0</v>
      </c>
      <c r="M32" s="40">
        <f t="shared" si="14"/>
        <v>1136503.3</v>
      </c>
      <c r="N32" s="51">
        <f t="shared" si="0"/>
        <v>36661.39677419355</v>
      </c>
      <c r="O32" s="40">
        <f t="shared" si="6"/>
        <v>59939.65</v>
      </c>
      <c r="P32" s="40">
        <f t="shared" si="7"/>
        <v>57167.76</v>
      </c>
      <c r="Q32" s="53">
        <f t="shared" si="8"/>
        <v>2771.8899999999994</v>
      </c>
      <c r="R32" s="42">
        <f t="shared" si="1"/>
        <v>5776</v>
      </c>
      <c r="S32" s="40">
        <f t="shared" si="15"/>
        <v>7853.235077529247</v>
      </c>
      <c r="T32" s="40">
        <f t="shared" si="9"/>
        <v>-2077.235077529247</v>
      </c>
      <c r="U32" s="49">
        <f t="shared" si="2"/>
        <v>-4.752129801625778</v>
      </c>
    </row>
    <row r="33" spans="1:21" ht="14.25">
      <c r="A33" s="8">
        <v>32</v>
      </c>
      <c r="B33" s="33">
        <v>42091</v>
      </c>
      <c r="C33" s="57">
        <v>8214.74</v>
      </c>
      <c r="D33" s="22"/>
      <c r="E33" s="9"/>
      <c r="F33" s="68">
        <f t="shared" si="3"/>
        <v>-66.36064403469446</v>
      </c>
      <c r="G33" s="56">
        <f t="shared" si="23"/>
        <v>24603.177773486324</v>
      </c>
      <c r="H33" s="66">
        <f t="shared" si="21"/>
        <v>24603.177773486324</v>
      </c>
      <c r="I33" s="21">
        <f t="shared" si="4"/>
        <v>-8102.643783367904</v>
      </c>
      <c r="J33" s="21">
        <f t="shared" si="22"/>
        <v>-16388.437773486323</v>
      </c>
      <c r="K33" s="21">
        <f t="shared" si="24"/>
        <v>24603.177773486324</v>
      </c>
      <c r="L33" s="27">
        <f t="shared" si="25"/>
        <v>0</v>
      </c>
      <c r="M33" s="40">
        <f t="shared" si="14"/>
        <v>1144718.04</v>
      </c>
      <c r="N33" s="51">
        <f t="shared" si="0"/>
        <v>35772.43875</v>
      </c>
      <c r="O33" s="40">
        <f t="shared" si="6"/>
        <v>59939.65</v>
      </c>
      <c r="P33" s="40">
        <f t="shared" si="7"/>
        <v>57167.76</v>
      </c>
      <c r="Q33" s="53">
        <f t="shared" si="8"/>
        <v>2771.8899999999994</v>
      </c>
      <c r="R33" s="42">
        <f t="shared" si="1"/>
        <v>5442.85</v>
      </c>
      <c r="S33" s="40">
        <f t="shared" si="15"/>
        <v>7853.235077529247</v>
      </c>
      <c r="T33" s="40">
        <f t="shared" si="9"/>
        <v>-2410.3850775292467</v>
      </c>
      <c r="U33" s="49">
        <f t="shared" si="2"/>
        <v>-5.474711660502915</v>
      </c>
    </row>
    <row r="34" spans="1:21" ht="14.25">
      <c r="A34" s="8">
        <v>33</v>
      </c>
      <c r="B34" s="32">
        <v>42105</v>
      </c>
      <c r="C34" s="57">
        <v>9204.68</v>
      </c>
      <c r="D34" s="22"/>
      <c r="E34" s="9"/>
      <c r="F34" s="68">
        <f t="shared" si="3"/>
        <v>-62.5874344983214</v>
      </c>
      <c r="G34" s="56">
        <f t="shared" si="23"/>
        <v>24787.701606787472</v>
      </c>
      <c r="H34" s="66">
        <f t="shared" si="21"/>
        <v>24787.701606787472</v>
      </c>
      <c r="I34" s="21">
        <f t="shared" si="4"/>
        <v>-7699.248886743162</v>
      </c>
      <c r="J34" s="21">
        <f t="shared" si="22"/>
        <v>-15583.021606787472</v>
      </c>
      <c r="K34" s="21">
        <f t="shared" si="24"/>
        <v>24787.701606787472</v>
      </c>
      <c r="L34" s="27">
        <f t="shared" si="25"/>
        <v>0</v>
      </c>
      <c r="M34" s="40">
        <f t="shared" si="14"/>
        <v>1153922.72</v>
      </c>
      <c r="N34" s="51">
        <f aca="true" t="shared" si="26" ref="N34:N65">M34/A34</f>
        <v>34967.35515151515</v>
      </c>
      <c r="O34" s="40">
        <f t="shared" si="6"/>
        <v>59939.65</v>
      </c>
      <c r="P34" s="40">
        <f t="shared" si="7"/>
        <v>57167.76</v>
      </c>
      <c r="Q34" s="53">
        <f t="shared" si="8"/>
        <v>2771.8899999999994</v>
      </c>
      <c r="R34" s="42">
        <f aca="true" t="shared" si="27" ref="R34:R65">C34-Q34</f>
        <v>6432.790000000001</v>
      </c>
      <c r="S34" s="40">
        <f t="shared" si="15"/>
        <v>7853.235077529247</v>
      </c>
      <c r="T34" s="40">
        <f t="shared" si="9"/>
        <v>-1420.4450775292462</v>
      </c>
      <c r="U34" s="49">
        <f aca="true" t="shared" si="28" ref="U34:U65">T34/N34*100/(A34/26)</f>
        <v>-3.2005238631370743</v>
      </c>
    </row>
    <row r="35" spans="1:21" ht="14.25">
      <c r="A35" s="8">
        <v>34</v>
      </c>
      <c r="B35" s="33">
        <v>42119</v>
      </c>
      <c r="C35" s="57">
        <v>6934.59</v>
      </c>
      <c r="D35" s="22"/>
      <c r="E35" s="9"/>
      <c r="F35" s="68">
        <f aca="true" t="shared" si="29" ref="F35:F66">(C35-(G34+D35-E35))/(G34+D35-E35)*100</f>
        <v>-72.02407020221212</v>
      </c>
      <c r="G35" s="56">
        <f t="shared" si="23"/>
        <v>24973.609368838377</v>
      </c>
      <c r="H35" s="66">
        <f t="shared" si="21"/>
        <v>24973.609368838377</v>
      </c>
      <c r="I35" s="21">
        <f aca="true" t="shared" si="30" ref="I35:I66">(C35-(G34+D35-E35))/2</f>
        <v>-8926.555803393736</v>
      </c>
      <c r="J35" s="21">
        <f t="shared" si="22"/>
        <v>-18039.019368838377</v>
      </c>
      <c r="K35" s="21">
        <f t="shared" si="24"/>
        <v>24973.609368838377</v>
      </c>
      <c r="L35" s="27">
        <f t="shared" si="25"/>
        <v>0</v>
      </c>
      <c r="M35" s="40">
        <f t="shared" si="14"/>
        <v>1160857.31</v>
      </c>
      <c r="N35" s="51">
        <f t="shared" si="26"/>
        <v>34142.86205882353</v>
      </c>
      <c r="O35" s="40">
        <f aca="true" t="shared" si="31" ref="O35:O66">O34+D35</f>
        <v>59939.65</v>
      </c>
      <c r="P35" s="40">
        <f aca="true" t="shared" si="32" ref="P35:P66">P34+E35</f>
        <v>57167.76</v>
      </c>
      <c r="Q35" s="53">
        <f t="shared" si="8"/>
        <v>2771.8899999999994</v>
      </c>
      <c r="R35" s="42">
        <f t="shared" si="27"/>
        <v>4162.700000000001</v>
      </c>
      <c r="S35" s="40">
        <f t="shared" si="15"/>
        <v>7853.235077529247</v>
      </c>
      <c r="T35" s="40">
        <f t="shared" si="9"/>
        <v>-3690.5350775292463</v>
      </c>
      <c r="U35" s="49">
        <f t="shared" si="28"/>
        <v>-8.265780056616984</v>
      </c>
    </row>
    <row r="36" spans="1:21" ht="14.25">
      <c r="A36" s="8">
        <v>35</v>
      </c>
      <c r="B36" s="58">
        <v>42133</v>
      </c>
      <c r="C36" s="57">
        <v>6472.49</v>
      </c>
      <c r="D36" s="22"/>
      <c r="E36" s="9"/>
      <c r="F36" s="68">
        <f t="shared" si="29"/>
        <v>-74.08268102376802</v>
      </c>
      <c r="G36" s="56">
        <f>IF(F36&gt;0.375,C36,IF(F36&lt;0.375,H36))</f>
        <v>25067.260403971522</v>
      </c>
      <c r="H36" s="66">
        <f>IF(F36&gt;0.75,I36,IF(0.375&gt;F36,K36,IF(0.75&gt;F36&gt;0.375,J36)))</f>
        <v>25067.260403971522</v>
      </c>
      <c r="I36" s="21">
        <f t="shared" si="30"/>
        <v>-9250.55968441919</v>
      </c>
      <c r="J36" s="21">
        <f>C36-(((((G35+D36-E36)*0.375)/100)+(G35+D36-E36)))</f>
        <v>-18594.770403971525</v>
      </c>
      <c r="K36" s="21">
        <f>((((G35+D36-E36)*0.375)/100)+(G35+D36-E36))</f>
        <v>25067.260403971522</v>
      </c>
      <c r="L36" s="27">
        <f>IF(F36&gt;0.75,I36,IF(0.375&gt;F36,0,IF(0.75&gt;F36&gt;0.375,J36)))</f>
        <v>0</v>
      </c>
      <c r="M36" s="40">
        <f t="shared" si="14"/>
        <v>1167329.8</v>
      </c>
      <c r="N36" s="51">
        <f t="shared" si="26"/>
        <v>33352.28</v>
      </c>
      <c r="O36" s="40">
        <f t="shared" si="31"/>
        <v>59939.65</v>
      </c>
      <c r="P36" s="40">
        <f t="shared" si="32"/>
        <v>57167.76</v>
      </c>
      <c r="Q36" s="53">
        <f t="shared" si="8"/>
        <v>2771.8899999999994</v>
      </c>
      <c r="R36" s="42">
        <f t="shared" si="27"/>
        <v>3700.6000000000004</v>
      </c>
      <c r="S36" s="40">
        <f t="shared" si="15"/>
        <v>7853.235077529247</v>
      </c>
      <c r="T36" s="40">
        <f t="shared" si="9"/>
        <v>-4152.635077529247</v>
      </c>
      <c r="U36" s="49">
        <f t="shared" si="28"/>
        <v>-9.249186649373673</v>
      </c>
    </row>
    <row r="37" spans="1:21" ht="14.25">
      <c r="A37" s="8">
        <v>36</v>
      </c>
      <c r="B37" s="33">
        <v>42147</v>
      </c>
      <c r="C37" s="57">
        <v>6861.6</v>
      </c>
      <c r="D37" s="22"/>
      <c r="E37" s="9"/>
      <c r="F37" s="68">
        <f t="shared" si="29"/>
        <v>-72.62724410477308</v>
      </c>
      <c r="G37" s="56">
        <f t="shared" si="23"/>
        <v>25255.264857001308</v>
      </c>
      <c r="H37" s="66">
        <f t="shared" si="21"/>
        <v>25255.264857001308</v>
      </c>
      <c r="I37" s="21">
        <f t="shared" si="30"/>
        <v>-9102.830201985762</v>
      </c>
      <c r="J37" s="21">
        <f t="shared" si="22"/>
        <v>-18393.664857001306</v>
      </c>
      <c r="K37" s="21">
        <f t="shared" si="24"/>
        <v>25255.264857001308</v>
      </c>
      <c r="L37" s="27">
        <f t="shared" si="25"/>
        <v>0</v>
      </c>
      <c r="M37" s="40">
        <f t="shared" si="14"/>
        <v>1174191.4000000001</v>
      </c>
      <c r="N37" s="51">
        <f t="shared" si="26"/>
        <v>32616.427777777782</v>
      </c>
      <c r="O37" s="40">
        <f t="shared" si="31"/>
        <v>59939.65</v>
      </c>
      <c r="P37" s="40">
        <f t="shared" si="32"/>
        <v>57167.76</v>
      </c>
      <c r="Q37" s="53">
        <f t="shared" si="8"/>
        <v>2771.8899999999994</v>
      </c>
      <c r="R37" s="42">
        <f t="shared" si="27"/>
        <v>4089.710000000001</v>
      </c>
      <c r="S37" s="40">
        <f t="shared" si="15"/>
        <v>7853.235077529247</v>
      </c>
      <c r="T37" s="40">
        <f t="shared" si="9"/>
        <v>-3763.525077529246</v>
      </c>
      <c r="U37" s="49">
        <f t="shared" si="28"/>
        <v>-8.333535062150888</v>
      </c>
    </row>
    <row r="38" spans="1:21" ht="14.25">
      <c r="A38" s="8">
        <v>37</v>
      </c>
      <c r="B38" s="32">
        <v>42161</v>
      </c>
      <c r="C38" s="57">
        <v>6904.42</v>
      </c>
      <c r="D38" s="22"/>
      <c r="E38" s="9"/>
      <c r="F38" s="68">
        <f t="shared" si="29"/>
        <v>-72.66146271245321</v>
      </c>
      <c r="G38" s="56">
        <f t="shared" si="23"/>
        <v>25444.67934342882</v>
      </c>
      <c r="H38" s="66">
        <f t="shared" si="21"/>
        <v>25444.67934342882</v>
      </c>
      <c r="I38" s="21">
        <f t="shared" si="30"/>
        <v>-9175.422428500653</v>
      </c>
      <c r="J38" s="21">
        <f t="shared" si="22"/>
        <v>-18540.25934342882</v>
      </c>
      <c r="K38" s="21">
        <f t="shared" si="24"/>
        <v>25444.67934342882</v>
      </c>
      <c r="L38" s="27">
        <f t="shared" si="25"/>
        <v>0</v>
      </c>
      <c r="M38" s="40">
        <f t="shared" si="14"/>
        <v>1181095.82</v>
      </c>
      <c r="N38" s="51">
        <f t="shared" si="26"/>
        <v>31921.50864864865</v>
      </c>
      <c r="O38" s="40">
        <f t="shared" si="31"/>
        <v>59939.65</v>
      </c>
      <c r="P38" s="40">
        <f t="shared" si="32"/>
        <v>57167.76</v>
      </c>
      <c r="Q38" s="53">
        <f t="shared" si="8"/>
        <v>2771.8899999999994</v>
      </c>
      <c r="R38" s="42">
        <f t="shared" si="27"/>
        <v>4132.530000000001</v>
      </c>
      <c r="S38" s="40">
        <f t="shared" si="15"/>
        <v>7853.235077529247</v>
      </c>
      <c r="T38" s="40">
        <f t="shared" si="9"/>
        <v>-3720.7050775292464</v>
      </c>
      <c r="U38" s="49">
        <f t="shared" si="28"/>
        <v>-8.190557478711625</v>
      </c>
    </row>
    <row r="39" spans="1:21" ht="14.25">
      <c r="A39" s="8">
        <v>38</v>
      </c>
      <c r="B39" s="33">
        <v>42175</v>
      </c>
      <c r="C39" s="57">
        <v>6735.32</v>
      </c>
      <c r="D39" s="25"/>
      <c r="E39" s="9"/>
      <c r="F39" s="68">
        <f t="shared" si="29"/>
        <v>-73.52955441452863</v>
      </c>
      <c r="G39" s="56">
        <f t="shared" si="23"/>
        <v>25635.514438504535</v>
      </c>
      <c r="H39" s="66">
        <f t="shared" si="21"/>
        <v>25635.514438504535</v>
      </c>
      <c r="I39" s="21">
        <f t="shared" si="30"/>
        <v>-9354.67967171441</v>
      </c>
      <c r="J39" s="21">
        <f t="shared" si="22"/>
        <v>-18900.194438504535</v>
      </c>
      <c r="K39" s="21">
        <f t="shared" si="24"/>
        <v>25635.514438504535</v>
      </c>
      <c r="L39" s="27">
        <f t="shared" si="25"/>
        <v>0</v>
      </c>
      <c r="M39" s="40">
        <f t="shared" si="14"/>
        <v>1187831.1400000001</v>
      </c>
      <c r="N39" s="51">
        <f t="shared" si="26"/>
        <v>31258.71421052632</v>
      </c>
      <c r="O39" s="40">
        <f t="shared" si="31"/>
        <v>59939.65</v>
      </c>
      <c r="P39" s="40">
        <f t="shared" si="32"/>
        <v>57167.76</v>
      </c>
      <c r="Q39" s="53">
        <f t="shared" si="8"/>
        <v>2771.8899999999994</v>
      </c>
      <c r="R39" s="42">
        <f t="shared" si="27"/>
        <v>3963.4300000000003</v>
      </c>
      <c r="S39" s="40">
        <f t="shared" si="15"/>
        <v>7853.235077529247</v>
      </c>
      <c r="T39" s="40">
        <f t="shared" si="9"/>
        <v>-3889.805077529247</v>
      </c>
      <c r="U39" s="49">
        <f t="shared" si="28"/>
        <v>-8.514251614565385</v>
      </c>
    </row>
    <row r="40" spans="1:21" ht="14.25">
      <c r="A40" s="8">
        <v>39</v>
      </c>
      <c r="B40" s="32">
        <v>42189</v>
      </c>
      <c r="C40" s="57">
        <v>7729.6</v>
      </c>
      <c r="D40" s="22"/>
      <c r="E40" s="9"/>
      <c r="F40" s="68">
        <f t="shared" si="29"/>
        <v>-69.8480792396733</v>
      </c>
      <c r="G40" s="56">
        <f t="shared" si="23"/>
        <v>25827.78079679332</v>
      </c>
      <c r="H40" s="66">
        <f t="shared" si="21"/>
        <v>25827.78079679332</v>
      </c>
      <c r="I40" s="21">
        <f t="shared" si="30"/>
        <v>-8952.957219252268</v>
      </c>
      <c r="J40" s="21">
        <f t="shared" si="22"/>
        <v>-18098.18079679332</v>
      </c>
      <c r="K40" s="21">
        <f t="shared" si="24"/>
        <v>25827.78079679332</v>
      </c>
      <c r="L40" s="27">
        <f t="shared" si="25"/>
        <v>0</v>
      </c>
      <c r="M40" s="40">
        <f t="shared" si="14"/>
        <v>1195560.7400000002</v>
      </c>
      <c r="N40" s="51">
        <f t="shared" si="26"/>
        <v>30655.403589743597</v>
      </c>
      <c r="O40" s="40">
        <f t="shared" si="31"/>
        <v>59939.65</v>
      </c>
      <c r="P40" s="40">
        <f t="shared" si="32"/>
        <v>57167.76</v>
      </c>
      <c r="Q40" s="53">
        <f t="shared" si="8"/>
        <v>2771.8899999999994</v>
      </c>
      <c r="R40" s="42">
        <f t="shared" si="27"/>
        <v>4957.710000000001</v>
      </c>
      <c r="S40" s="40">
        <f t="shared" si="15"/>
        <v>7853.235077529247</v>
      </c>
      <c r="T40" s="40">
        <f t="shared" si="9"/>
        <v>-2895.525077529246</v>
      </c>
      <c r="U40" s="49">
        <f t="shared" si="28"/>
        <v>-6.296932434880755</v>
      </c>
    </row>
    <row r="41" spans="1:21" ht="14.25">
      <c r="A41" s="8">
        <v>40</v>
      </c>
      <c r="B41" s="33">
        <v>42203</v>
      </c>
      <c r="C41" s="57">
        <v>7986.38</v>
      </c>
      <c r="D41" s="22"/>
      <c r="E41" s="9"/>
      <c r="F41" s="68">
        <f t="shared" si="29"/>
        <v>-69.07833443827445</v>
      </c>
      <c r="G41" s="56">
        <f t="shared" si="23"/>
        <v>26021.489152769267</v>
      </c>
      <c r="H41" s="66">
        <f t="shared" si="21"/>
        <v>26021.489152769267</v>
      </c>
      <c r="I41" s="21">
        <f t="shared" si="30"/>
        <v>-8920.700398396659</v>
      </c>
      <c r="J41" s="21">
        <f t="shared" si="22"/>
        <v>-18035.109152769266</v>
      </c>
      <c r="K41" s="21">
        <f t="shared" si="24"/>
        <v>26021.489152769267</v>
      </c>
      <c r="L41" s="27">
        <f t="shared" si="25"/>
        <v>0</v>
      </c>
      <c r="M41" s="40">
        <f t="shared" si="14"/>
        <v>1203547.12</v>
      </c>
      <c r="N41" s="51">
        <f t="shared" si="26"/>
        <v>30088.678000000004</v>
      </c>
      <c r="O41" s="40">
        <f t="shared" si="31"/>
        <v>59939.65</v>
      </c>
      <c r="P41" s="40">
        <f t="shared" si="32"/>
        <v>57167.76</v>
      </c>
      <c r="Q41" s="53">
        <f t="shared" si="8"/>
        <v>2771.8899999999994</v>
      </c>
      <c r="R41" s="42">
        <f t="shared" si="27"/>
        <v>5214.490000000001</v>
      </c>
      <c r="S41" s="40">
        <f t="shared" si="15"/>
        <v>7853.235077529247</v>
      </c>
      <c r="T41" s="40">
        <f t="shared" si="9"/>
        <v>-2638.7450775292464</v>
      </c>
      <c r="U41" s="49">
        <f t="shared" si="28"/>
        <v>-5.700430907579289</v>
      </c>
    </row>
    <row r="42" spans="1:21" ht="14.25">
      <c r="A42" s="8">
        <v>41</v>
      </c>
      <c r="B42" s="32">
        <v>42217</v>
      </c>
      <c r="C42" s="57">
        <v>8280.06</v>
      </c>
      <c r="D42" s="22"/>
      <c r="E42" s="9"/>
      <c r="F42" s="68">
        <f t="shared" si="29"/>
        <v>-68.17991487194031</v>
      </c>
      <c r="G42" s="56">
        <f t="shared" si="23"/>
        <v>26216.650321415036</v>
      </c>
      <c r="H42" s="66">
        <f t="shared" si="21"/>
        <v>26216.650321415036</v>
      </c>
      <c r="I42" s="21">
        <f t="shared" si="30"/>
        <v>-8870.714576384635</v>
      </c>
      <c r="J42" s="21">
        <f t="shared" si="22"/>
        <v>-17936.59032141504</v>
      </c>
      <c r="K42" s="21">
        <f t="shared" si="24"/>
        <v>26216.650321415036</v>
      </c>
      <c r="L42" s="27">
        <f t="shared" si="25"/>
        <v>0</v>
      </c>
      <c r="M42" s="40">
        <f t="shared" si="14"/>
        <v>1211827.1800000002</v>
      </c>
      <c r="N42" s="51">
        <f t="shared" si="26"/>
        <v>29556.76048780488</v>
      </c>
      <c r="O42" s="40">
        <f t="shared" si="31"/>
        <v>59939.65</v>
      </c>
      <c r="P42" s="40">
        <f t="shared" si="32"/>
        <v>57167.76</v>
      </c>
      <c r="Q42" s="53">
        <f t="shared" si="8"/>
        <v>2771.8899999999994</v>
      </c>
      <c r="R42" s="42">
        <f t="shared" si="27"/>
        <v>5508.17</v>
      </c>
      <c r="S42" s="40">
        <f t="shared" si="15"/>
        <v>7853.235077529247</v>
      </c>
      <c r="T42" s="40">
        <f t="shared" si="9"/>
        <v>-2345.065077529247</v>
      </c>
      <c r="U42" s="49">
        <f t="shared" si="28"/>
        <v>-5.0313850870848125</v>
      </c>
    </row>
    <row r="43" spans="1:21" ht="14.25">
      <c r="A43" s="8">
        <v>42</v>
      </c>
      <c r="B43" s="58">
        <v>42231</v>
      </c>
      <c r="C43" s="57">
        <v>8410.2</v>
      </c>
      <c r="D43" s="22"/>
      <c r="E43" s="9"/>
      <c r="F43" s="68">
        <f t="shared" si="29"/>
        <v>-67.92038686525052</v>
      </c>
      <c r="G43" s="105">
        <f>IF(F43&gt;0.375,C43,IF(F43&lt;0.375,H43))</f>
        <v>26314.962760120343</v>
      </c>
      <c r="H43" s="66">
        <f>IF(F43&gt;0.75,I43,IF(0.375&gt;F43,K43,IF(0.75&gt;F43&gt;0.375,J43)))</f>
        <v>26314.962760120343</v>
      </c>
      <c r="I43" s="21">
        <f t="shared" si="30"/>
        <v>-8903.225160707518</v>
      </c>
      <c r="J43" s="21">
        <f>C43-(((((G42+D43-E43)*0.375)/100)+(G42+D43-E43)))</f>
        <v>-17904.762760120342</v>
      </c>
      <c r="K43" s="21">
        <f>((((G42+D43-E43)*0.375)/100)+(G42+D43-E43))</f>
        <v>26314.962760120343</v>
      </c>
      <c r="L43" s="27">
        <f>IF(F43&gt;0.75,I43,IF(0.375&gt;F43,0,IF(0.75&gt;F43&gt;0.375,J43)))</f>
        <v>0</v>
      </c>
      <c r="M43" s="40">
        <f t="shared" si="14"/>
        <v>1220237.3800000001</v>
      </c>
      <c r="N43" s="51">
        <f t="shared" si="26"/>
        <v>29053.270952380954</v>
      </c>
      <c r="O43" s="40">
        <f t="shared" si="31"/>
        <v>59939.65</v>
      </c>
      <c r="P43" s="40">
        <f t="shared" si="32"/>
        <v>57167.76</v>
      </c>
      <c r="Q43" s="53">
        <f t="shared" si="8"/>
        <v>2771.8899999999994</v>
      </c>
      <c r="R43" s="42">
        <f t="shared" si="27"/>
        <v>5638.310000000001</v>
      </c>
      <c r="S43" s="40">
        <f t="shared" si="15"/>
        <v>7853.235077529247</v>
      </c>
      <c r="T43" s="40">
        <f t="shared" si="9"/>
        <v>-2214.9250775292458</v>
      </c>
      <c r="U43" s="49">
        <f t="shared" si="28"/>
        <v>-4.719413858290457</v>
      </c>
    </row>
    <row r="44" spans="1:21" ht="14.25">
      <c r="A44" s="8">
        <v>43</v>
      </c>
      <c r="B44" s="32">
        <v>42245</v>
      </c>
      <c r="C44" s="57">
        <v>8614.68</v>
      </c>
      <c r="D44" s="22"/>
      <c r="E44" s="9"/>
      <c r="F44" s="68">
        <f t="shared" si="29"/>
        <v>-67.26318756925878</v>
      </c>
      <c r="G44" s="56">
        <f t="shared" si="23"/>
        <v>26512.324980821246</v>
      </c>
      <c r="H44" s="66">
        <f t="shared" si="21"/>
        <v>26512.324980821246</v>
      </c>
      <c r="I44" s="21">
        <f t="shared" si="30"/>
        <v>-8850.141380060171</v>
      </c>
      <c r="J44" s="21">
        <f t="shared" si="22"/>
        <v>-17897.644980821246</v>
      </c>
      <c r="K44" s="21">
        <f t="shared" si="24"/>
        <v>26512.324980821246</v>
      </c>
      <c r="L44" s="27">
        <f t="shared" si="25"/>
        <v>0</v>
      </c>
      <c r="M44" s="40">
        <f t="shared" si="14"/>
        <v>1228852.06</v>
      </c>
      <c r="N44" s="51">
        <f t="shared" si="26"/>
        <v>28577.954883720933</v>
      </c>
      <c r="O44" s="40">
        <f t="shared" si="31"/>
        <v>59939.65</v>
      </c>
      <c r="P44" s="40">
        <f t="shared" si="32"/>
        <v>57167.76</v>
      </c>
      <c r="Q44" s="53">
        <f t="shared" si="8"/>
        <v>2771.8899999999994</v>
      </c>
      <c r="R44" s="42">
        <f t="shared" si="27"/>
        <v>5842.790000000001</v>
      </c>
      <c r="S44" s="40">
        <f t="shared" si="15"/>
        <v>7853.235077529247</v>
      </c>
      <c r="T44" s="40">
        <f t="shared" si="9"/>
        <v>-2010.4450775292462</v>
      </c>
      <c r="U44" s="49">
        <f t="shared" si="28"/>
        <v>-4.25369120638984</v>
      </c>
    </row>
    <row r="45" spans="1:21" ht="14.25">
      <c r="A45" s="8">
        <v>44</v>
      </c>
      <c r="B45" s="33">
        <v>42259</v>
      </c>
      <c r="C45" s="57">
        <v>6665.86</v>
      </c>
      <c r="D45" s="22"/>
      <c r="E45" s="9"/>
      <c r="F45" s="68">
        <f t="shared" si="29"/>
        <v>-74.85750493469729</v>
      </c>
      <c r="G45" s="56">
        <f t="shared" si="23"/>
        <v>26711.167418177407</v>
      </c>
      <c r="H45" s="66">
        <f t="shared" si="21"/>
        <v>26711.167418177407</v>
      </c>
      <c r="I45" s="21">
        <f t="shared" si="30"/>
        <v>-9923.232490410623</v>
      </c>
      <c r="J45" s="21">
        <f t="shared" si="22"/>
        <v>-20045.307418177406</v>
      </c>
      <c r="K45" s="21">
        <f t="shared" si="24"/>
        <v>26711.167418177407</v>
      </c>
      <c r="L45" s="27">
        <f t="shared" si="25"/>
        <v>0</v>
      </c>
      <c r="M45" s="40">
        <f t="shared" si="14"/>
        <v>1235517.9200000002</v>
      </c>
      <c r="N45" s="51">
        <f t="shared" si="26"/>
        <v>28079.952727272732</v>
      </c>
      <c r="O45" s="40">
        <f t="shared" si="31"/>
        <v>59939.65</v>
      </c>
      <c r="P45" s="40">
        <f t="shared" si="32"/>
        <v>57167.76</v>
      </c>
      <c r="Q45" s="53">
        <f t="shared" si="8"/>
        <v>2771.8899999999994</v>
      </c>
      <c r="R45" s="42">
        <f t="shared" si="27"/>
        <v>3893.9700000000003</v>
      </c>
      <c r="S45" s="40">
        <f t="shared" si="15"/>
        <v>7853.235077529247</v>
      </c>
      <c r="T45" s="40">
        <f t="shared" si="9"/>
        <v>-3959.265077529247</v>
      </c>
      <c r="U45" s="49">
        <f t="shared" si="28"/>
        <v>-8.33180080591307</v>
      </c>
    </row>
    <row r="46" spans="1:21" ht="14.25">
      <c r="A46" s="8">
        <v>45</v>
      </c>
      <c r="B46" s="32">
        <v>42273</v>
      </c>
      <c r="C46" s="57">
        <v>7024.85</v>
      </c>
      <c r="D46" s="22"/>
      <c r="E46" s="9"/>
      <c r="F46" s="68">
        <f t="shared" si="29"/>
        <v>-73.70070019770283</v>
      </c>
      <c r="G46" s="56">
        <f t="shared" si="23"/>
        <v>26911.501173813736</v>
      </c>
      <c r="H46" s="66">
        <f t="shared" si="21"/>
        <v>26911.501173813736</v>
      </c>
      <c r="I46" s="21">
        <f t="shared" si="30"/>
        <v>-9843.158709088704</v>
      </c>
      <c r="J46" s="21">
        <f t="shared" si="22"/>
        <v>-19886.651173813734</v>
      </c>
      <c r="K46" s="21">
        <f t="shared" si="24"/>
        <v>26911.501173813736</v>
      </c>
      <c r="L46" s="27">
        <f t="shared" si="25"/>
        <v>0</v>
      </c>
      <c r="M46" s="40">
        <f t="shared" si="14"/>
        <v>1242542.7700000003</v>
      </c>
      <c r="N46" s="51">
        <f t="shared" si="26"/>
        <v>27612.06155555556</v>
      </c>
      <c r="O46" s="40">
        <f t="shared" si="31"/>
        <v>59939.65</v>
      </c>
      <c r="P46" s="40">
        <f t="shared" si="32"/>
        <v>57167.76</v>
      </c>
      <c r="Q46" s="53">
        <f t="shared" si="8"/>
        <v>2771.8899999999994</v>
      </c>
      <c r="R46" s="42">
        <f t="shared" si="27"/>
        <v>4252.960000000001</v>
      </c>
      <c r="S46" s="40">
        <f t="shared" si="15"/>
        <v>7853.235077529247</v>
      </c>
      <c r="T46" s="40">
        <f t="shared" si="9"/>
        <v>-3600.275077529246</v>
      </c>
      <c r="U46" s="49">
        <f t="shared" si="28"/>
        <v>-7.53351548741943</v>
      </c>
    </row>
    <row r="47" spans="1:21" ht="14.25">
      <c r="A47" s="8">
        <v>46</v>
      </c>
      <c r="B47" s="33">
        <v>42287</v>
      </c>
      <c r="C47" s="57">
        <v>6681.51</v>
      </c>
      <c r="D47" s="22"/>
      <c r="E47" s="9"/>
      <c r="F47" s="68">
        <f t="shared" si="29"/>
        <v>-75.1722880234513</v>
      </c>
      <c r="G47" s="56">
        <f t="shared" si="23"/>
        <v>27113.33743261734</v>
      </c>
      <c r="H47" s="66">
        <f t="shared" si="21"/>
        <v>27113.33743261734</v>
      </c>
      <c r="I47" s="21">
        <f t="shared" si="30"/>
        <v>-10114.995586906869</v>
      </c>
      <c r="J47" s="21">
        <f t="shared" si="22"/>
        <v>-20431.82743261734</v>
      </c>
      <c r="K47" s="21">
        <f t="shared" si="24"/>
        <v>27113.33743261734</v>
      </c>
      <c r="L47" s="27">
        <f t="shared" si="25"/>
        <v>0</v>
      </c>
      <c r="M47" s="40">
        <f t="shared" si="14"/>
        <v>1249224.2800000003</v>
      </c>
      <c r="N47" s="51">
        <f t="shared" si="26"/>
        <v>27157.049565217396</v>
      </c>
      <c r="O47" s="40">
        <f t="shared" si="31"/>
        <v>59939.65</v>
      </c>
      <c r="P47" s="40">
        <f t="shared" si="32"/>
        <v>57167.76</v>
      </c>
      <c r="Q47" s="53">
        <f t="shared" si="8"/>
        <v>2771.8899999999994</v>
      </c>
      <c r="R47" s="42">
        <f t="shared" si="27"/>
        <v>3909.620000000001</v>
      </c>
      <c r="S47" s="40">
        <f t="shared" si="15"/>
        <v>7853.235077529247</v>
      </c>
      <c r="T47" s="40">
        <f t="shared" si="9"/>
        <v>-3943.6150775292463</v>
      </c>
      <c r="U47" s="49">
        <f t="shared" si="28"/>
        <v>-8.207812932979527</v>
      </c>
    </row>
    <row r="48" spans="1:21" ht="14.25">
      <c r="A48" s="8">
        <v>47</v>
      </c>
      <c r="B48" s="32">
        <v>42301</v>
      </c>
      <c r="C48" s="57">
        <v>6605.55</v>
      </c>
      <c r="D48" s="22"/>
      <c r="E48" s="9"/>
      <c r="F48" s="68">
        <f t="shared" si="29"/>
        <v>-75.63726702248937</v>
      </c>
      <c r="G48" s="56">
        <f t="shared" si="23"/>
        <v>27316.68746336197</v>
      </c>
      <c r="H48" s="66">
        <f t="shared" si="21"/>
        <v>27316.68746336197</v>
      </c>
      <c r="I48" s="21">
        <f t="shared" si="30"/>
        <v>-10253.89371630867</v>
      </c>
      <c r="J48" s="21">
        <f t="shared" si="22"/>
        <v>-20711.13746336197</v>
      </c>
      <c r="K48" s="21">
        <f t="shared" si="24"/>
        <v>27316.68746336197</v>
      </c>
      <c r="L48" s="27">
        <f t="shared" si="25"/>
        <v>0</v>
      </c>
      <c r="M48" s="40">
        <f t="shared" si="14"/>
        <v>1255829.8300000003</v>
      </c>
      <c r="N48" s="51">
        <f t="shared" si="26"/>
        <v>26719.783617021283</v>
      </c>
      <c r="O48" s="40">
        <f t="shared" si="31"/>
        <v>59939.65</v>
      </c>
      <c r="P48" s="40">
        <f t="shared" si="32"/>
        <v>57167.76</v>
      </c>
      <c r="Q48" s="53">
        <f t="shared" si="8"/>
        <v>2771.8899999999994</v>
      </c>
      <c r="R48" s="42">
        <f t="shared" si="27"/>
        <v>3833.6600000000008</v>
      </c>
      <c r="S48" s="40">
        <f t="shared" si="15"/>
        <v>7853.235077529247</v>
      </c>
      <c r="T48" s="40">
        <f t="shared" si="9"/>
        <v>-4019.5750775292463</v>
      </c>
      <c r="U48" s="49">
        <f t="shared" si="28"/>
        <v>-8.321903933095806</v>
      </c>
    </row>
    <row r="49" spans="1:21" ht="14.25">
      <c r="A49" s="8">
        <v>48</v>
      </c>
      <c r="B49" s="58">
        <v>42315</v>
      </c>
      <c r="C49" s="57">
        <v>6973.88</v>
      </c>
      <c r="D49" s="22"/>
      <c r="E49" s="9"/>
      <c r="F49" s="68">
        <f t="shared" si="29"/>
        <v>-74.47025738624569</v>
      </c>
      <c r="G49" s="56">
        <f>IF(F49&gt;0.375,C49,IF(F49&lt;0.375,H49))</f>
        <v>27419.125041349576</v>
      </c>
      <c r="H49" s="66">
        <f>IF(F49&gt;0.75,I49,IF(0.375&gt;F49,K49,IF(0.75&gt;F49&gt;0.375,J49)))</f>
        <v>27419.125041349576</v>
      </c>
      <c r="I49" s="21">
        <f t="shared" si="30"/>
        <v>-10171.403731680984</v>
      </c>
      <c r="J49" s="21">
        <f>C49-(((((G48+D49-E49)*0.375)/100)+(G48+D49-E49)))</f>
        <v>-20445.245041349575</v>
      </c>
      <c r="K49" s="21">
        <f>((((G48+D49-E49)*0.375)/100)+(G48+D49-E49))</f>
        <v>27419.125041349576</v>
      </c>
      <c r="L49" s="27">
        <f>IF(F49&gt;0.75,I49,IF(0.375&gt;F49,0,IF(0.75&gt;F49&gt;0.375,J49)))</f>
        <v>0</v>
      </c>
      <c r="M49" s="40">
        <f t="shared" si="14"/>
        <v>1262803.7100000002</v>
      </c>
      <c r="N49" s="51">
        <f t="shared" si="26"/>
        <v>26308.410625000004</v>
      </c>
      <c r="O49" s="40">
        <f t="shared" si="31"/>
        <v>59939.65</v>
      </c>
      <c r="P49" s="40">
        <f t="shared" si="32"/>
        <v>57167.76</v>
      </c>
      <c r="Q49" s="53">
        <f t="shared" si="8"/>
        <v>2771.8899999999994</v>
      </c>
      <c r="R49" s="42">
        <f t="shared" si="27"/>
        <v>4201.990000000001</v>
      </c>
      <c r="S49" s="40">
        <f t="shared" si="15"/>
        <v>7853.235077529247</v>
      </c>
      <c r="T49" s="40">
        <f t="shared" si="9"/>
        <v>-3651.2450775292464</v>
      </c>
      <c r="U49" s="49">
        <f t="shared" si="28"/>
        <v>-7.517587354550962</v>
      </c>
    </row>
    <row r="50" spans="1:21" ht="14.25">
      <c r="A50" s="8">
        <v>49</v>
      </c>
      <c r="B50" s="32">
        <v>42329</v>
      </c>
      <c r="C50" s="57">
        <v>6829.57</v>
      </c>
      <c r="D50" s="22"/>
      <c r="E50" s="9"/>
      <c r="F50" s="47">
        <f t="shared" si="29"/>
        <v>-75.09194772006538</v>
      </c>
      <c r="G50" s="21">
        <f t="shared" si="23"/>
        <v>27624.7684791597</v>
      </c>
      <c r="H50" s="66">
        <f t="shared" si="21"/>
        <v>27624.7684791597</v>
      </c>
      <c r="I50" s="21">
        <f t="shared" si="30"/>
        <v>-10294.777520674788</v>
      </c>
      <c r="J50" s="21">
        <f t="shared" si="22"/>
        <v>-20795.1984791597</v>
      </c>
      <c r="K50" s="21">
        <f t="shared" si="24"/>
        <v>27624.7684791597</v>
      </c>
      <c r="L50" s="27">
        <f t="shared" si="25"/>
        <v>0</v>
      </c>
      <c r="M50" s="40">
        <f t="shared" si="14"/>
        <v>1269633.2800000003</v>
      </c>
      <c r="N50" s="51">
        <f t="shared" si="26"/>
        <v>25910.88326530613</v>
      </c>
      <c r="O50" s="40">
        <f t="shared" si="31"/>
        <v>59939.65</v>
      </c>
      <c r="P50" s="40">
        <f t="shared" si="32"/>
        <v>57167.76</v>
      </c>
      <c r="Q50" s="53">
        <f t="shared" si="8"/>
        <v>2771.8899999999994</v>
      </c>
      <c r="R50" s="42">
        <f t="shared" si="27"/>
        <v>4057.6800000000003</v>
      </c>
      <c r="S50" s="40">
        <f t="shared" si="15"/>
        <v>7853.235077529247</v>
      </c>
      <c r="T50" s="40">
        <f t="shared" si="9"/>
        <v>-3795.555077529247</v>
      </c>
      <c r="U50" s="49">
        <f t="shared" si="28"/>
        <v>-7.772672122753462</v>
      </c>
    </row>
    <row r="51" spans="1:21" ht="14.25">
      <c r="A51" s="8">
        <v>50</v>
      </c>
      <c r="B51" s="33">
        <v>42343</v>
      </c>
      <c r="C51" s="21"/>
      <c r="D51" s="22"/>
      <c r="E51" s="9"/>
      <c r="F51" s="47">
        <f t="shared" si="29"/>
        <v>-100</v>
      </c>
      <c r="G51" s="21">
        <f t="shared" si="23"/>
        <v>27831.954242753396</v>
      </c>
      <c r="H51" s="66">
        <f t="shared" si="21"/>
        <v>27831.954242753396</v>
      </c>
      <c r="I51" s="21">
        <f t="shared" si="30"/>
        <v>-13812.38423957985</v>
      </c>
      <c r="J51" s="21">
        <f t="shared" si="22"/>
        <v>-27831.954242753396</v>
      </c>
      <c r="K51" s="21">
        <f t="shared" si="24"/>
        <v>27831.954242753396</v>
      </c>
      <c r="L51" s="48">
        <f t="shared" si="25"/>
        <v>0</v>
      </c>
      <c r="M51" s="40">
        <f t="shared" si="14"/>
        <v>1269633.2800000003</v>
      </c>
      <c r="N51" s="40">
        <f t="shared" si="26"/>
        <v>25392.665600000004</v>
      </c>
      <c r="O51" s="40">
        <f t="shared" si="31"/>
        <v>59939.65</v>
      </c>
      <c r="P51" s="40">
        <f t="shared" si="32"/>
        <v>57167.76</v>
      </c>
      <c r="Q51" s="40">
        <f t="shared" si="8"/>
        <v>2771.8899999999994</v>
      </c>
      <c r="R51" s="40">
        <f t="shared" si="27"/>
        <v>-2771.8899999999994</v>
      </c>
      <c r="S51" s="40">
        <f t="shared" si="15"/>
        <v>7853.235077529247</v>
      </c>
      <c r="T51" s="40">
        <f t="shared" si="9"/>
        <v>-10625.125077529246</v>
      </c>
      <c r="U51" s="49">
        <f t="shared" si="28"/>
        <v>-21.75850746569595</v>
      </c>
    </row>
    <row r="52" spans="1:21" ht="14.25">
      <c r="A52" s="8">
        <v>51</v>
      </c>
      <c r="B52" s="32">
        <v>42357</v>
      </c>
      <c r="C52" s="21"/>
      <c r="D52" s="2"/>
      <c r="E52" s="9"/>
      <c r="F52" s="47">
        <f t="shared" si="29"/>
        <v>-100</v>
      </c>
      <c r="G52" s="21">
        <f t="shared" si="23"/>
        <v>28040.693899574046</v>
      </c>
      <c r="H52" s="66">
        <f t="shared" si="21"/>
        <v>28040.693899574046</v>
      </c>
      <c r="I52" s="21">
        <f t="shared" si="30"/>
        <v>-13915.977121376698</v>
      </c>
      <c r="J52" s="21">
        <f t="shared" si="22"/>
        <v>-28040.693899574046</v>
      </c>
      <c r="K52" s="21">
        <f t="shared" si="24"/>
        <v>28040.693899574046</v>
      </c>
      <c r="L52" s="48">
        <f t="shared" si="25"/>
        <v>0</v>
      </c>
      <c r="M52" s="40">
        <f t="shared" si="14"/>
        <v>1269633.2800000003</v>
      </c>
      <c r="N52" s="40">
        <f t="shared" si="26"/>
        <v>24894.770196078436</v>
      </c>
      <c r="O52" s="40">
        <f t="shared" si="31"/>
        <v>59939.65</v>
      </c>
      <c r="P52" s="40">
        <f t="shared" si="32"/>
        <v>57167.76</v>
      </c>
      <c r="Q52" s="40">
        <f t="shared" si="8"/>
        <v>2771.8899999999994</v>
      </c>
      <c r="R52" s="40">
        <f t="shared" si="27"/>
        <v>-2771.8899999999994</v>
      </c>
      <c r="S52" s="40">
        <f t="shared" si="15"/>
        <v>7853.235077529247</v>
      </c>
      <c r="T52" s="40">
        <f t="shared" si="9"/>
        <v>-10625.125077529246</v>
      </c>
      <c r="U52" s="49">
        <f t="shared" si="28"/>
        <v>-21.75850746569595</v>
      </c>
    </row>
    <row r="53" spans="1:21" ht="14.25">
      <c r="A53" s="8">
        <v>52</v>
      </c>
      <c r="B53" s="33">
        <v>42371</v>
      </c>
      <c r="C53" s="21"/>
      <c r="D53" s="2"/>
      <c r="E53" s="9"/>
      <c r="F53" s="47">
        <f t="shared" si="29"/>
        <v>-100</v>
      </c>
      <c r="G53" s="21">
        <f t="shared" si="23"/>
        <v>28250.99910382085</v>
      </c>
      <c r="H53" s="66">
        <f t="shared" si="21"/>
        <v>28250.99910382085</v>
      </c>
      <c r="I53" s="21">
        <f t="shared" si="30"/>
        <v>-14020.346949787023</v>
      </c>
      <c r="J53" s="21">
        <f t="shared" si="22"/>
        <v>-28250.99910382085</v>
      </c>
      <c r="K53" s="21">
        <f t="shared" si="24"/>
        <v>28250.99910382085</v>
      </c>
      <c r="L53" s="48">
        <f t="shared" si="25"/>
        <v>0</v>
      </c>
      <c r="M53" s="40">
        <f t="shared" si="14"/>
        <v>1269633.2800000003</v>
      </c>
      <c r="N53" s="40">
        <f t="shared" si="26"/>
        <v>24416.02461538462</v>
      </c>
      <c r="O53" s="40">
        <f t="shared" si="31"/>
        <v>59939.65</v>
      </c>
      <c r="P53" s="40">
        <f t="shared" si="32"/>
        <v>57167.76</v>
      </c>
      <c r="Q53" s="40">
        <f t="shared" si="8"/>
        <v>2771.8899999999994</v>
      </c>
      <c r="R53" s="40">
        <f t="shared" si="27"/>
        <v>-2771.8899999999994</v>
      </c>
      <c r="S53" s="40">
        <f t="shared" si="15"/>
        <v>7853.235077529247</v>
      </c>
      <c r="T53" s="40">
        <f t="shared" si="9"/>
        <v>-10625.125077529246</v>
      </c>
      <c r="U53" s="49">
        <f t="shared" si="28"/>
        <v>-21.75850746569595</v>
      </c>
    </row>
    <row r="54" spans="1:21" ht="14.25">
      <c r="A54" s="8">
        <v>53</v>
      </c>
      <c r="B54" s="32">
        <v>42385</v>
      </c>
      <c r="C54" s="21"/>
      <c r="D54" s="2"/>
      <c r="E54" s="9"/>
      <c r="F54" s="47">
        <f t="shared" si="29"/>
        <v>-100</v>
      </c>
      <c r="G54" s="21">
        <f t="shared" si="23"/>
        <v>28462.881597099506</v>
      </c>
      <c r="H54" s="66">
        <f t="shared" si="21"/>
        <v>28462.881597099506</v>
      </c>
      <c r="I54" s="21">
        <f t="shared" si="30"/>
        <v>-14125.499551910425</v>
      </c>
      <c r="J54" s="21">
        <f t="shared" si="22"/>
        <v>-28462.881597099506</v>
      </c>
      <c r="K54" s="21">
        <f t="shared" si="24"/>
        <v>28462.881597099506</v>
      </c>
      <c r="L54" s="48">
        <f t="shared" si="25"/>
        <v>0</v>
      </c>
      <c r="M54" s="40">
        <f t="shared" si="14"/>
        <v>1269633.2800000003</v>
      </c>
      <c r="N54" s="40">
        <f t="shared" si="26"/>
        <v>23955.344905660382</v>
      </c>
      <c r="O54" s="40">
        <f t="shared" si="31"/>
        <v>59939.65</v>
      </c>
      <c r="P54" s="40">
        <f t="shared" si="32"/>
        <v>57167.76</v>
      </c>
      <c r="Q54" s="40">
        <f t="shared" si="8"/>
        <v>2771.8899999999994</v>
      </c>
      <c r="R54" s="40">
        <f t="shared" si="27"/>
        <v>-2771.8899999999994</v>
      </c>
      <c r="S54" s="40">
        <f t="shared" si="15"/>
        <v>7853.235077529247</v>
      </c>
      <c r="T54" s="40">
        <f t="shared" si="9"/>
        <v>-10625.125077529246</v>
      </c>
      <c r="U54" s="49">
        <f t="shared" si="28"/>
        <v>-21.75850746569595</v>
      </c>
    </row>
    <row r="55" spans="1:21" ht="14.25">
      <c r="A55" s="8">
        <v>54</v>
      </c>
      <c r="B55" s="33">
        <v>42399</v>
      </c>
      <c r="C55" s="21"/>
      <c r="D55" s="2"/>
      <c r="E55" s="9"/>
      <c r="F55" s="47">
        <f t="shared" si="29"/>
        <v>-100</v>
      </c>
      <c r="G55" s="21">
        <f t="shared" si="23"/>
        <v>28676.35320907775</v>
      </c>
      <c r="H55" s="66">
        <f t="shared" si="21"/>
        <v>28676.35320907775</v>
      </c>
      <c r="I55" s="21">
        <f t="shared" si="30"/>
        <v>-14231.440798549753</v>
      </c>
      <c r="J55" s="21">
        <f t="shared" si="22"/>
        <v>-28676.35320907775</v>
      </c>
      <c r="K55" s="21">
        <f t="shared" si="24"/>
        <v>28676.35320907775</v>
      </c>
      <c r="L55" s="48">
        <f t="shared" si="25"/>
        <v>0</v>
      </c>
      <c r="M55" s="40">
        <f t="shared" si="14"/>
        <v>1269633.2800000003</v>
      </c>
      <c r="N55" s="40">
        <f t="shared" si="26"/>
        <v>23511.727407407412</v>
      </c>
      <c r="O55" s="40">
        <f t="shared" si="31"/>
        <v>59939.65</v>
      </c>
      <c r="P55" s="40">
        <f t="shared" si="32"/>
        <v>57167.76</v>
      </c>
      <c r="Q55" s="40">
        <f t="shared" si="8"/>
        <v>2771.8899999999994</v>
      </c>
      <c r="R55" s="40">
        <f t="shared" si="27"/>
        <v>-2771.8899999999994</v>
      </c>
      <c r="S55" s="40">
        <f t="shared" si="15"/>
        <v>7853.235077529247</v>
      </c>
      <c r="T55" s="40">
        <f t="shared" si="9"/>
        <v>-10625.125077529246</v>
      </c>
      <c r="U55" s="49">
        <f t="shared" si="28"/>
        <v>-21.758507465695946</v>
      </c>
    </row>
    <row r="56" spans="1:21" ht="14.25">
      <c r="A56" s="8">
        <v>55</v>
      </c>
      <c r="B56" s="32">
        <v>42413</v>
      </c>
      <c r="C56" s="21"/>
      <c r="D56" s="2"/>
      <c r="E56" s="9"/>
      <c r="F56" s="47">
        <f t="shared" si="29"/>
        <v>-100</v>
      </c>
      <c r="G56" s="21">
        <f t="shared" si="23"/>
        <v>28891.425858145834</v>
      </c>
      <c r="H56" s="66">
        <f t="shared" si="21"/>
        <v>28891.425858145834</v>
      </c>
      <c r="I56" s="21">
        <f t="shared" si="30"/>
        <v>-14338.176604538876</v>
      </c>
      <c r="J56" s="21">
        <f t="shared" si="22"/>
        <v>-28891.425858145834</v>
      </c>
      <c r="K56" s="21">
        <f t="shared" si="24"/>
        <v>28891.425858145834</v>
      </c>
      <c r="L56" s="48">
        <f t="shared" si="25"/>
        <v>0</v>
      </c>
      <c r="M56" s="40">
        <f t="shared" si="14"/>
        <v>1269633.2800000003</v>
      </c>
      <c r="N56" s="40">
        <f t="shared" si="26"/>
        <v>23084.24145454546</v>
      </c>
      <c r="O56" s="40">
        <f t="shared" si="31"/>
        <v>59939.65</v>
      </c>
      <c r="P56" s="40">
        <f t="shared" si="32"/>
        <v>57167.76</v>
      </c>
      <c r="Q56" s="40">
        <f t="shared" si="8"/>
        <v>2771.8899999999994</v>
      </c>
      <c r="R56" s="40">
        <f t="shared" si="27"/>
        <v>-2771.8899999999994</v>
      </c>
      <c r="S56" s="40">
        <f t="shared" si="15"/>
        <v>7853.235077529247</v>
      </c>
      <c r="T56" s="40">
        <f t="shared" si="9"/>
        <v>-10625.125077529246</v>
      </c>
      <c r="U56" s="49">
        <f t="shared" si="28"/>
        <v>-21.75850746569595</v>
      </c>
    </row>
    <row r="57" spans="1:21" ht="14.25">
      <c r="A57" s="8">
        <v>56</v>
      </c>
      <c r="B57" s="33">
        <v>42427</v>
      </c>
      <c r="C57" s="21"/>
      <c r="D57" s="2"/>
      <c r="E57" s="9"/>
      <c r="F57" s="47">
        <f t="shared" si="29"/>
        <v>-100</v>
      </c>
      <c r="G57" s="21">
        <f t="shared" si="23"/>
        <v>29108.11155208193</v>
      </c>
      <c r="H57" s="66">
        <f t="shared" si="21"/>
        <v>29108.11155208193</v>
      </c>
      <c r="I57" s="21">
        <f t="shared" si="30"/>
        <v>-14445.712929072917</v>
      </c>
      <c r="J57" s="21">
        <f t="shared" si="22"/>
        <v>-29108.11155208193</v>
      </c>
      <c r="K57" s="21">
        <f t="shared" si="24"/>
        <v>29108.11155208193</v>
      </c>
      <c r="L57" s="48">
        <f t="shared" si="25"/>
        <v>0</v>
      </c>
      <c r="M57" s="40">
        <f t="shared" si="14"/>
        <v>1269633.2800000003</v>
      </c>
      <c r="N57" s="40">
        <f t="shared" si="26"/>
        <v>22672.022857142863</v>
      </c>
      <c r="O57" s="40">
        <f t="shared" si="31"/>
        <v>59939.65</v>
      </c>
      <c r="P57" s="40">
        <f t="shared" si="32"/>
        <v>57167.76</v>
      </c>
      <c r="Q57" s="40">
        <f t="shared" si="8"/>
        <v>2771.8899999999994</v>
      </c>
      <c r="R57" s="40">
        <f t="shared" si="27"/>
        <v>-2771.8899999999994</v>
      </c>
      <c r="S57" s="40">
        <f t="shared" si="15"/>
        <v>7853.235077529247</v>
      </c>
      <c r="T57" s="40">
        <f t="shared" si="9"/>
        <v>-10625.125077529246</v>
      </c>
      <c r="U57" s="49">
        <f t="shared" si="28"/>
        <v>-21.75850746569595</v>
      </c>
    </row>
    <row r="58" spans="1:21" ht="14.25">
      <c r="A58" s="8">
        <v>57</v>
      </c>
      <c r="B58" s="32">
        <v>42441</v>
      </c>
      <c r="C58" s="21"/>
      <c r="D58" s="2"/>
      <c r="E58" s="9"/>
      <c r="F58" s="47">
        <f t="shared" si="29"/>
        <v>-100</v>
      </c>
      <c r="G58" s="21">
        <f t="shared" si="23"/>
        <v>29326.422388722545</v>
      </c>
      <c r="H58" s="66">
        <f t="shared" si="21"/>
        <v>29326.422388722545</v>
      </c>
      <c r="I58" s="21">
        <f t="shared" si="30"/>
        <v>-14554.055776040965</v>
      </c>
      <c r="J58" s="21">
        <f t="shared" si="22"/>
        <v>-29326.422388722545</v>
      </c>
      <c r="K58" s="21">
        <f t="shared" si="24"/>
        <v>29326.422388722545</v>
      </c>
      <c r="L58" s="48">
        <f t="shared" si="25"/>
        <v>0</v>
      </c>
      <c r="M58" s="40">
        <f t="shared" si="14"/>
        <v>1269633.2800000003</v>
      </c>
      <c r="N58" s="40">
        <f t="shared" si="26"/>
        <v>22274.268070175443</v>
      </c>
      <c r="O58" s="40">
        <f t="shared" si="31"/>
        <v>59939.65</v>
      </c>
      <c r="P58" s="40">
        <f t="shared" si="32"/>
        <v>57167.76</v>
      </c>
      <c r="Q58" s="40">
        <f t="shared" si="8"/>
        <v>2771.8899999999994</v>
      </c>
      <c r="R58" s="40">
        <f t="shared" si="27"/>
        <v>-2771.8899999999994</v>
      </c>
      <c r="S58" s="40">
        <f t="shared" si="15"/>
        <v>7853.235077529247</v>
      </c>
      <c r="T58" s="40">
        <f t="shared" si="9"/>
        <v>-10625.125077529246</v>
      </c>
      <c r="U58" s="49">
        <f t="shared" si="28"/>
        <v>-21.758507465695946</v>
      </c>
    </row>
    <row r="59" spans="1:21" ht="14.25">
      <c r="A59" s="8">
        <v>58</v>
      </c>
      <c r="B59" s="33">
        <v>42455</v>
      </c>
      <c r="C59" s="21"/>
      <c r="D59" s="2"/>
      <c r="E59" s="9"/>
      <c r="F59" s="47">
        <f t="shared" si="29"/>
        <v>-100</v>
      </c>
      <c r="G59" s="21">
        <f t="shared" si="23"/>
        <v>29546.370556637965</v>
      </c>
      <c r="H59" s="66">
        <f t="shared" si="21"/>
        <v>29546.370556637965</v>
      </c>
      <c r="I59" s="21">
        <f t="shared" si="30"/>
        <v>-14663.211194361273</v>
      </c>
      <c r="J59" s="21">
        <f t="shared" si="22"/>
        <v>-29546.370556637965</v>
      </c>
      <c r="K59" s="21">
        <f t="shared" si="24"/>
        <v>29546.370556637965</v>
      </c>
      <c r="L59" s="48">
        <f t="shared" si="25"/>
        <v>0</v>
      </c>
      <c r="M59" s="40">
        <f t="shared" si="14"/>
        <v>1269633.2800000003</v>
      </c>
      <c r="N59" s="40">
        <f t="shared" si="26"/>
        <v>21890.228965517246</v>
      </c>
      <c r="O59" s="40">
        <f t="shared" si="31"/>
        <v>59939.65</v>
      </c>
      <c r="P59" s="40">
        <f t="shared" si="32"/>
        <v>57167.76</v>
      </c>
      <c r="Q59" s="40">
        <f t="shared" si="8"/>
        <v>2771.8899999999994</v>
      </c>
      <c r="R59" s="40">
        <f t="shared" si="27"/>
        <v>-2771.8899999999994</v>
      </c>
      <c r="S59" s="40">
        <f t="shared" si="15"/>
        <v>7853.235077529247</v>
      </c>
      <c r="T59" s="40">
        <f t="shared" si="9"/>
        <v>-10625.125077529246</v>
      </c>
      <c r="U59" s="49">
        <f t="shared" si="28"/>
        <v>-21.75850746569595</v>
      </c>
    </row>
    <row r="60" spans="1:21" ht="14.25">
      <c r="A60" s="8">
        <v>59</v>
      </c>
      <c r="B60" s="32">
        <v>42469</v>
      </c>
      <c r="C60" s="21"/>
      <c r="D60" s="2"/>
      <c r="E60" s="9"/>
      <c r="F60" s="47">
        <f t="shared" si="29"/>
        <v>-100</v>
      </c>
      <c r="G60" s="21">
        <f t="shared" si="23"/>
        <v>29767.96833581275</v>
      </c>
      <c r="H60" s="66">
        <f t="shared" si="21"/>
        <v>29767.96833581275</v>
      </c>
      <c r="I60" s="21">
        <f t="shared" si="30"/>
        <v>-14773.185278318982</v>
      </c>
      <c r="J60" s="21">
        <f t="shared" si="22"/>
        <v>-29767.96833581275</v>
      </c>
      <c r="K60" s="21">
        <f t="shared" si="24"/>
        <v>29767.96833581275</v>
      </c>
      <c r="L60" s="48">
        <f t="shared" si="25"/>
        <v>0</v>
      </c>
      <c r="M60" s="40">
        <f t="shared" si="14"/>
        <v>1269633.2800000003</v>
      </c>
      <c r="N60" s="40">
        <f t="shared" si="26"/>
        <v>21519.208135593224</v>
      </c>
      <c r="O60" s="40">
        <f t="shared" si="31"/>
        <v>59939.65</v>
      </c>
      <c r="P60" s="40">
        <f t="shared" si="32"/>
        <v>57167.76</v>
      </c>
      <c r="Q60" s="40">
        <f t="shared" si="8"/>
        <v>2771.8899999999994</v>
      </c>
      <c r="R60" s="40">
        <f t="shared" si="27"/>
        <v>-2771.8899999999994</v>
      </c>
      <c r="S60" s="40">
        <f t="shared" si="15"/>
        <v>7853.235077529247</v>
      </c>
      <c r="T60" s="40">
        <f t="shared" si="9"/>
        <v>-10625.125077529246</v>
      </c>
      <c r="U60" s="49">
        <f t="shared" si="28"/>
        <v>-21.75850746569595</v>
      </c>
    </row>
    <row r="61" spans="1:21" ht="14.25">
      <c r="A61" s="8">
        <v>60</v>
      </c>
      <c r="B61" s="33">
        <v>42483</v>
      </c>
      <c r="C61" s="21"/>
      <c r="D61" s="2"/>
      <c r="E61" s="9"/>
      <c r="F61" s="47">
        <f t="shared" si="29"/>
        <v>-100</v>
      </c>
      <c r="G61" s="21">
        <f t="shared" si="23"/>
        <v>29991.228098331347</v>
      </c>
      <c r="H61" s="66">
        <f t="shared" si="21"/>
        <v>29991.228098331347</v>
      </c>
      <c r="I61" s="21">
        <f t="shared" si="30"/>
        <v>-14883.984167906376</v>
      </c>
      <c r="J61" s="21">
        <f t="shared" si="22"/>
        <v>-29991.228098331347</v>
      </c>
      <c r="K61" s="21">
        <f t="shared" si="24"/>
        <v>29991.228098331347</v>
      </c>
      <c r="L61" s="48">
        <f t="shared" si="25"/>
        <v>0</v>
      </c>
      <c r="M61" s="40">
        <f t="shared" si="14"/>
        <v>1269633.2800000003</v>
      </c>
      <c r="N61" s="40">
        <f t="shared" si="26"/>
        <v>21160.55466666667</v>
      </c>
      <c r="O61" s="40">
        <f t="shared" si="31"/>
        <v>59939.65</v>
      </c>
      <c r="P61" s="40">
        <f t="shared" si="32"/>
        <v>57167.76</v>
      </c>
      <c r="Q61" s="40">
        <f t="shared" si="8"/>
        <v>2771.8899999999994</v>
      </c>
      <c r="R61" s="40">
        <f t="shared" si="27"/>
        <v>-2771.8899999999994</v>
      </c>
      <c r="S61" s="40">
        <f t="shared" si="15"/>
        <v>7853.235077529247</v>
      </c>
      <c r="T61" s="40">
        <f t="shared" si="9"/>
        <v>-10625.125077529246</v>
      </c>
      <c r="U61" s="49">
        <f t="shared" si="28"/>
        <v>-21.758507465695953</v>
      </c>
    </row>
    <row r="62" spans="1:21" ht="14.25">
      <c r="A62" s="8">
        <v>61</v>
      </c>
      <c r="B62" s="32">
        <v>42497</v>
      </c>
      <c r="C62" s="21"/>
      <c r="D62" s="2"/>
      <c r="E62" s="9"/>
      <c r="F62" s="47">
        <f t="shared" si="29"/>
        <v>-100</v>
      </c>
      <c r="G62" s="21">
        <f t="shared" si="23"/>
        <v>30216.162309068834</v>
      </c>
      <c r="H62" s="66">
        <f t="shared" si="21"/>
        <v>30216.162309068834</v>
      </c>
      <c r="I62" s="21">
        <f t="shared" si="30"/>
        <v>-14995.614049165673</v>
      </c>
      <c r="J62" s="21">
        <f t="shared" si="22"/>
        <v>-30216.162309068834</v>
      </c>
      <c r="K62" s="21">
        <f t="shared" si="24"/>
        <v>30216.162309068834</v>
      </c>
      <c r="L62" s="48">
        <f t="shared" si="25"/>
        <v>0</v>
      </c>
      <c r="M62" s="40">
        <f t="shared" si="14"/>
        <v>1269633.2800000003</v>
      </c>
      <c r="N62" s="40">
        <f t="shared" si="26"/>
        <v>20813.660327868856</v>
      </c>
      <c r="O62" s="40">
        <f t="shared" si="31"/>
        <v>59939.65</v>
      </c>
      <c r="P62" s="40">
        <f t="shared" si="32"/>
        <v>57167.76</v>
      </c>
      <c r="Q62" s="40">
        <f t="shared" si="8"/>
        <v>2771.8899999999994</v>
      </c>
      <c r="R62" s="40">
        <f t="shared" si="27"/>
        <v>-2771.8899999999994</v>
      </c>
      <c r="S62" s="40">
        <f t="shared" si="15"/>
        <v>7853.235077529247</v>
      </c>
      <c r="T62" s="40">
        <f t="shared" si="9"/>
        <v>-10625.125077529246</v>
      </c>
      <c r="U62" s="49">
        <f t="shared" si="28"/>
        <v>-21.75850746569595</v>
      </c>
    </row>
    <row r="63" spans="1:21" ht="14.25">
      <c r="A63" s="8">
        <v>62</v>
      </c>
      <c r="B63" s="33">
        <v>42511</v>
      </c>
      <c r="C63" s="21"/>
      <c r="D63" s="2"/>
      <c r="E63" s="9"/>
      <c r="F63" s="47">
        <f t="shared" si="29"/>
        <v>-100</v>
      </c>
      <c r="G63" s="21">
        <f t="shared" si="23"/>
        <v>30442.78352638685</v>
      </c>
      <c r="H63" s="66">
        <f t="shared" si="21"/>
        <v>30442.78352638685</v>
      </c>
      <c r="I63" s="21">
        <f t="shared" si="30"/>
        <v>-15108.081154534417</v>
      </c>
      <c r="J63" s="21">
        <f t="shared" si="22"/>
        <v>-30442.78352638685</v>
      </c>
      <c r="K63" s="21">
        <f t="shared" si="24"/>
        <v>30442.78352638685</v>
      </c>
      <c r="L63" s="48">
        <f t="shared" si="25"/>
        <v>0</v>
      </c>
      <c r="M63" s="40">
        <f t="shared" si="14"/>
        <v>1269633.2800000003</v>
      </c>
      <c r="N63" s="40">
        <f t="shared" si="26"/>
        <v>20477.956129032264</v>
      </c>
      <c r="O63" s="40">
        <f t="shared" si="31"/>
        <v>59939.65</v>
      </c>
      <c r="P63" s="40">
        <f t="shared" si="32"/>
        <v>57167.76</v>
      </c>
      <c r="Q63" s="40">
        <f t="shared" si="8"/>
        <v>2771.8899999999994</v>
      </c>
      <c r="R63" s="40">
        <f t="shared" si="27"/>
        <v>-2771.8899999999994</v>
      </c>
      <c r="S63" s="40">
        <f t="shared" si="15"/>
        <v>7853.235077529247</v>
      </c>
      <c r="T63" s="40">
        <f t="shared" si="9"/>
        <v>-10625.125077529246</v>
      </c>
      <c r="U63" s="49">
        <f t="shared" si="28"/>
        <v>-21.75850746569595</v>
      </c>
    </row>
    <row r="64" spans="1:21" ht="14.25">
      <c r="A64" s="8">
        <v>63</v>
      </c>
      <c r="B64" s="32">
        <v>42525</v>
      </c>
      <c r="C64" s="21"/>
      <c r="D64" s="2"/>
      <c r="E64" s="9"/>
      <c r="F64" s="47">
        <f t="shared" si="29"/>
        <v>-100</v>
      </c>
      <c r="G64" s="21">
        <f t="shared" si="23"/>
        <v>30671.104402834753</v>
      </c>
      <c r="H64" s="66">
        <f t="shared" si="21"/>
        <v>30671.104402834753</v>
      </c>
      <c r="I64" s="21">
        <f t="shared" si="30"/>
        <v>-15221.391763193426</v>
      </c>
      <c r="J64" s="21">
        <f t="shared" si="22"/>
        <v>-30671.104402834753</v>
      </c>
      <c r="K64" s="21">
        <f t="shared" si="24"/>
        <v>30671.104402834753</v>
      </c>
      <c r="L64" s="48">
        <f t="shared" si="25"/>
        <v>0</v>
      </c>
      <c r="M64" s="40">
        <f t="shared" si="14"/>
        <v>1269633.2800000003</v>
      </c>
      <c r="N64" s="40">
        <f t="shared" si="26"/>
        <v>20152.90920634921</v>
      </c>
      <c r="O64" s="40">
        <f t="shared" si="31"/>
        <v>59939.65</v>
      </c>
      <c r="P64" s="40">
        <f t="shared" si="32"/>
        <v>57167.76</v>
      </c>
      <c r="Q64" s="40">
        <f t="shared" si="8"/>
        <v>2771.8899999999994</v>
      </c>
      <c r="R64" s="40">
        <f t="shared" si="27"/>
        <v>-2771.8899999999994</v>
      </c>
      <c r="S64" s="40">
        <f t="shared" si="15"/>
        <v>7853.235077529247</v>
      </c>
      <c r="T64" s="40">
        <f t="shared" si="9"/>
        <v>-10625.125077529246</v>
      </c>
      <c r="U64" s="49">
        <f t="shared" si="28"/>
        <v>-21.758507465695953</v>
      </c>
    </row>
    <row r="65" spans="1:21" ht="14.25">
      <c r="A65" s="8">
        <v>64</v>
      </c>
      <c r="B65" s="33">
        <v>42539</v>
      </c>
      <c r="C65" s="21"/>
      <c r="D65" s="2"/>
      <c r="E65" s="9"/>
      <c r="F65" s="47">
        <f t="shared" si="29"/>
        <v>-100</v>
      </c>
      <c r="G65" s="21">
        <f t="shared" si="23"/>
        <v>30901.137685856014</v>
      </c>
      <c r="H65" s="66">
        <f t="shared" si="21"/>
        <v>30901.137685856014</v>
      </c>
      <c r="I65" s="21">
        <f t="shared" si="30"/>
        <v>-15335.552201417377</v>
      </c>
      <c r="J65" s="21">
        <f t="shared" si="22"/>
        <v>-30901.137685856014</v>
      </c>
      <c r="K65" s="21">
        <f t="shared" si="24"/>
        <v>30901.137685856014</v>
      </c>
      <c r="L65" s="48">
        <f t="shared" si="25"/>
        <v>0</v>
      </c>
      <c r="M65" s="40">
        <f t="shared" si="14"/>
        <v>1269633.2800000003</v>
      </c>
      <c r="N65" s="40">
        <f t="shared" si="26"/>
        <v>19838.020000000004</v>
      </c>
      <c r="O65" s="40">
        <f t="shared" si="31"/>
        <v>59939.65</v>
      </c>
      <c r="P65" s="40">
        <f t="shared" si="32"/>
        <v>57167.76</v>
      </c>
      <c r="Q65" s="40">
        <f t="shared" si="8"/>
        <v>2771.8899999999994</v>
      </c>
      <c r="R65" s="40">
        <f t="shared" si="27"/>
        <v>-2771.8899999999994</v>
      </c>
      <c r="S65" s="40">
        <f t="shared" si="15"/>
        <v>7853.235077529247</v>
      </c>
      <c r="T65" s="40">
        <f t="shared" si="9"/>
        <v>-10625.125077529246</v>
      </c>
      <c r="U65" s="49">
        <f t="shared" si="28"/>
        <v>-21.75850746569595</v>
      </c>
    </row>
    <row r="66" spans="1:21" ht="14.25">
      <c r="A66" s="8">
        <v>65</v>
      </c>
      <c r="B66" s="32">
        <v>42553</v>
      </c>
      <c r="C66" s="21"/>
      <c r="D66" s="2"/>
      <c r="E66" s="9"/>
      <c r="F66" s="47">
        <f t="shared" si="29"/>
        <v>-100</v>
      </c>
      <c r="G66" s="21">
        <f t="shared" si="23"/>
        <v>31132.896218499933</v>
      </c>
      <c r="H66" s="66">
        <f t="shared" si="21"/>
        <v>31132.896218499933</v>
      </c>
      <c r="I66" s="21">
        <f t="shared" si="30"/>
        <v>-15450.568842928007</v>
      </c>
      <c r="J66" s="21">
        <f t="shared" si="22"/>
        <v>-31132.896218499933</v>
      </c>
      <c r="K66" s="21">
        <f t="shared" si="24"/>
        <v>31132.896218499933</v>
      </c>
      <c r="L66" s="48">
        <f t="shared" si="25"/>
        <v>0</v>
      </c>
      <c r="M66" s="40">
        <f t="shared" si="14"/>
        <v>1269633.2800000003</v>
      </c>
      <c r="N66" s="40">
        <f aca="true" t="shared" si="33" ref="N66:N83">M66/A66</f>
        <v>19532.819692307698</v>
      </c>
      <c r="O66" s="40">
        <f t="shared" si="31"/>
        <v>59939.65</v>
      </c>
      <c r="P66" s="40">
        <f t="shared" si="32"/>
        <v>57167.76</v>
      </c>
      <c r="Q66" s="40">
        <f t="shared" si="8"/>
        <v>2771.8899999999994</v>
      </c>
      <c r="R66" s="40">
        <f aca="true" t="shared" si="34" ref="R66:R83">C66-Q66</f>
        <v>-2771.8899999999994</v>
      </c>
      <c r="S66" s="40">
        <f t="shared" si="15"/>
        <v>7853.235077529247</v>
      </c>
      <c r="T66" s="40">
        <f t="shared" si="9"/>
        <v>-10625.125077529246</v>
      </c>
      <c r="U66" s="49">
        <f aca="true" t="shared" si="35" ref="U66:U83">T66/N66*100/(A66/26)</f>
        <v>-21.75850746569595</v>
      </c>
    </row>
    <row r="67" spans="1:21" ht="14.25">
      <c r="A67" s="8">
        <v>66</v>
      </c>
      <c r="B67" s="33">
        <v>42567</v>
      </c>
      <c r="C67" s="21"/>
      <c r="D67" s="2"/>
      <c r="E67" s="9"/>
      <c r="F67" s="47">
        <f aca="true" t="shared" si="36" ref="F67:F83">(C67-(G66+D67-E67))/(G66+D67-E67)*100</f>
        <v>-100</v>
      </c>
      <c r="G67" s="21">
        <f t="shared" si="23"/>
        <v>31366.39294013868</v>
      </c>
      <c r="H67" s="66">
        <f t="shared" si="21"/>
        <v>31366.39294013868</v>
      </c>
      <c r="I67" s="21">
        <f aca="true" t="shared" si="37" ref="I67:I83">(C67-(G66+D67-E67))/2</f>
        <v>-15566.448109249966</v>
      </c>
      <c r="J67" s="21">
        <f t="shared" si="22"/>
        <v>-31366.39294013868</v>
      </c>
      <c r="K67" s="21">
        <f t="shared" si="24"/>
        <v>31366.39294013868</v>
      </c>
      <c r="L67" s="48">
        <f t="shared" si="25"/>
        <v>0</v>
      </c>
      <c r="M67" s="40">
        <f t="shared" si="14"/>
        <v>1269633.2800000003</v>
      </c>
      <c r="N67" s="40">
        <f t="shared" si="33"/>
        <v>19236.86787878788</v>
      </c>
      <c r="O67" s="40">
        <f aca="true" t="shared" si="38" ref="O67:O83">O66+D67</f>
        <v>59939.65</v>
      </c>
      <c r="P67" s="40">
        <f aca="true" t="shared" si="39" ref="P67:P83">P66+E67</f>
        <v>57167.76</v>
      </c>
      <c r="Q67" s="40">
        <f aca="true" t="shared" si="40" ref="Q67:Q83">O67-P67</f>
        <v>2771.8899999999994</v>
      </c>
      <c r="R67" s="40">
        <f t="shared" si="34"/>
        <v>-2771.8899999999994</v>
      </c>
      <c r="S67" s="40">
        <f t="shared" si="15"/>
        <v>7853.235077529247</v>
      </c>
      <c r="T67" s="40">
        <f aca="true" t="shared" si="41" ref="T67:T83">R67-S67</f>
        <v>-10625.125077529246</v>
      </c>
      <c r="U67" s="49">
        <f t="shared" si="35"/>
        <v>-21.758507465695953</v>
      </c>
    </row>
    <row r="68" spans="1:21" ht="14.25">
      <c r="A68" s="8">
        <v>67</v>
      </c>
      <c r="B68" s="32">
        <v>42581</v>
      </c>
      <c r="C68" s="21"/>
      <c r="D68" s="2"/>
      <c r="E68" s="9"/>
      <c r="F68" s="47">
        <f t="shared" si="36"/>
        <v>-100</v>
      </c>
      <c r="G68" s="21">
        <f t="shared" si="23"/>
        <v>31601.640887189722</v>
      </c>
      <c r="H68" s="66">
        <f t="shared" si="21"/>
        <v>31601.640887189722</v>
      </c>
      <c r="I68" s="21">
        <f t="shared" si="37"/>
        <v>-15683.19647006934</v>
      </c>
      <c r="J68" s="21">
        <f t="shared" si="22"/>
        <v>-31601.640887189722</v>
      </c>
      <c r="K68" s="21">
        <f t="shared" si="24"/>
        <v>31601.640887189722</v>
      </c>
      <c r="L68" s="48">
        <f t="shared" si="25"/>
        <v>0</v>
      </c>
      <c r="M68" s="40">
        <f aca="true" t="shared" si="42" ref="M68:M83">M67+C68</f>
        <v>1269633.2800000003</v>
      </c>
      <c r="N68" s="40">
        <f t="shared" si="33"/>
        <v>18949.7504477612</v>
      </c>
      <c r="O68" s="40">
        <f t="shared" si="38"/>
        <v>59939.65</v>
      </c>
      <c r="P68" s="40">
        <f t="shared" si="39"/>
        <v>57167.76</v>
      </c>
      <c r="Q68" s="40">
        <f t="shared" si="40"/>
        <v>2771.8899999999994</v>
      </c>
      <c r="R68" s="40">
        <f t="shared" si="34"/>
        <v>-2771.8899999999994</v>
      </c>
      <c r="S68" s="40">
        <f aca="true" t="shared" si="43" ref="S68:S83">S67+L68</f>
        <v>7853.235077529247</v>
      </c>
      <c r="T68" s="40">
        <f t="shared" si="41"/>
        <v>-10625.125077529246</v>
      </c>
      <c r="U68" s="49">
        <f t="shared" si="35"/>
        <v>-21.75850746569595</v>
      </c>
    </row>
    <row r="69" spans="1:21" ht="14.25">
      <c r="A69" s="8">
        <v>68</v>
      </c>
      <c r="B69" s="33">
        <v>42595</v>
      </c>
      <c r="C69" s="21"/>
      <c r="D69" s="2"/>
      <c r="E69" s="9"/>
      <c r="F69" s="47">
        <f t="shared" si="36"/>
        <v>-100</v>
      </c>
      <c r="G69" s="21">
        <f t="shared" si="23"/>
        <v>31838.653193843646</v>
      </c>
      <c r="H69" s="66">
        <f t="shared" si="21"/>
        <v>31838.653193843646</v>
      </c>
      <c r="I69" s="21">
        <f t="shared" si="37"/>
        <v>-15800.820443594861</v>
      </c>
      <c r="J69" s="21">
        <f t="shared" si="22"/>
        <v>-31838.653193843646</v>
      </c>
      <c r="K69" s="21">
        <f t="shared" si="24"/>
        <v>31838.653193843646</v>
      </c>
      <c r="L69" s="48">
        <f t="shared" si="25"/>
        <v>0</v>
      </c>
      <c r="M69" s="40">
        <f t="shared" si="42"/>
        <v>1269633.2800000003</v>
      </c>
      <c r="N69" s="40">
        <f t="shared" si="33"/>
        <v>18671.077647058828</v>
      </c>
      <c r="O69" s="40">
        <f t="shared" si="38"/>
        <v>59939.65</v>
      </c>
      <c r="P69" s="40">
        <f t="shared" si="39"/>
        <v>57167.76</v>
      </c>
      <c r="Q69" s="40">
        <f t="shared" si="40"/>
        <v>2771.8899999999994</v>
      </c>
      <c r="R69" s="40">
        <f t="shared" si="34"/>
        <v>-2771.8899999999994</v>
      </c>
      <c r="S69" s="40">
        <f t="shared" si="43"/>
        <v>7853.235077529247</v>
      </c>
      <c r="T69" s="40">
        <f t="shared" si="41"/>
        <v>-10625.125077529246</v>
      </c>
      <c r="U69" s="49">
        <f t="shared" si="35"/>
        <v>-21.758507465695946</v>
      </c>
    </row>
    <row r="70" spans="1:21" ht="14.25">
      <c r="A70" s="8">
        <v>69</v>
      </c>
      <c r="B70" s="32">
        <v>42609</v>
      </c>
      <c r="C70" s="21"/>
      <c r="D70" s="2"/>
      <c r="E70" s="9"/>
      <c r="F70" s="47">
        <f t="shared" si="36"/>
        <v>-100</v>
      </c>
      <c r="G70" s="21">
        <f t="shared" si="23"/>
        <v>32077.44309279747</v>
      </c>
      <c r="H70" s="66">
        <f t="shared" si="21"/>
        <v>32077.44309279747</v>
      </c>
      <c r="I70" s="21">
        <f t="shared" si="37"/>
        <v>-15919.326596921823</v>
      </c>
      <c r="J70" s="21">
        <f t="shared" si="22"/>
        <v>-32077.44309279747</v>
      </c>
      <c r="K70" s="21">
        <f t="shared" si="24"/>
        <v>32077.44309279747</v>
      </c>
      <c r="L70" s="48">
        <f t="shared" si="25"/>
        <v>0</v>
      </c>
      <c r="M70" s="40">
        <f t="shared" si="42"/>
        <v>1269633.2800000003</v>
      </c>
      <c r="N70" s="40">
        <f t="shared" si="33"/>
        <v>18400.482318840583</v>
      </c>
      <c r="O70" s="40">
        <f t="shared" si="38"/>
        <v>59939.65</v>
      </c>
      <c r="P70" s="40">
        <f t="shared" si="39"/>
        <v>57167.76</v>
      </c>
      <c r="Q70" s="40">
        <f t="shared" si="40"/>
        <v>2771.8899999999994</v>
      </c>
      <c r="R70" s="40">
        <f t="shared" si="34"/>
        <v>-2771.8899999999994</v>
      </c>
      <c r="S70" s="40">
        <f t="shared" si="43"/>
        <v>7853.235077529247</v>
      </c>
      <c r="T70" s="40">
        <f t="shared" si="41"/>
        <v>-10625.125077529246</v>
      </c>
      <c r="U70" s="49">
        <f t="shared" si="35"/>
        <v>-21.75850746569595</v>
      </c>
    </row>
    <row r="71" spans="1:21" ht="14.25">
      <c r="A71" s="8">
        <v>70</v>
      </c>
      <c r="B71" s="33">
        <v>42623</v>
      </c>
      <c r="C71" s="21"/>
      <c r="D71" s="2"/>
      <c r="E71" s="9"/>
      <c r="F71" s="47">
        <f t="shared" si="36"/>
        <v>-100</v>
      </c>
      <c r="G71" s="21">
        <f t="shared" si="23"/>
        <v>32318.023915993454</v>
      </c>
      <c r="H71" s="66">
        <f t="shared" si="21"/>
        <v>32318.023915993454</v>
      </c>
      <c r="I71" s="21">
        <f t="shared" si="37"/>
        <v>-16038.721546398736</v>
      </c>
      <c r="J71" s="21">
        <f t="shared" si="22"/>
        <v>-32318.023915993454</v>
      </c>
      <c r="K71" s="21">
        <f t="shared" si="24"/>
        <v>32318.023915993454</v>
      </c>
      <c r="L71" s="48">
        <f t="shared" si="25"/>
        <v>0</v>
      </c>
      <c r="M71" s="40">
        <f t="shared" si="42"/>
        <v>1269633.2800000003</v>
      </c>
      <c r="N71" s="40">
        <f t="shared" si="33"/>
        <v>18137.61828571429</v>
      </c>
      <c r="O71" s="40">
        <f t="shared" si="38"/>
        <v>59939.65</v>
      </c>
      <c r="P71" s="40">
        <f t="shared" si="39"/>
        <v>57167.76</v>
      </c>
      <c r="Q71" s="40">
        <f t="shared" si="40"/>
        <v>2771.8899999999994</v>
      </c>
      <c r="R71" s="40">
        <f t="shared" si="34"/>
        <v>-2771.8899999999994</v>
      </c>
      <c r="S71" s="40">
        <f t="shared" si="43"/>
        <v>7853.235077529247</v>
      </c>
      <c r="T71" s="40">
        <f t="shared" si="41"/>
        <v>-10625.125077529246</v>
      </c>
      <c r="U71" s="49">
        <f t="shared" si="35"/>
        <v>-21.75850746569595</v>
      </c>
    </row>
    <row r="72" spans="1:21" ht="14.25">
      <c r="A72" s="8">
        <v>71</v>
      </c>
      <c r="B72" s="32">
        <v>42637</v>
      </c>
      <c r="C72" s="21"/>
      <c r="D72" s="2"/>
      <c r="E72" s="9"/>
      <c r="F72" s="47">
        <f t="shared" si="36"/>
        <v>-100</v>
      </c>
      <c r="G72" s="21">
        <f t="shared" si="23"/>
        <v>32560.409095363404</v>
      </c>
      <c r="H72" s="66">
        <f t="shared" si="21"/>
        <v>32560.409095363404</v>
      </c>
      <c r="I72" s="21">
        <f t="shared" si="37"/>
        <v>-16159.011957996727</v>
      </c>
      <c r="J72" s="21">
        <f t="shared" si="22"/>
        <v>-32560.409095363404</v>
      </c>
      <c r="K72" s="21">
        <f t="shared" si="24"/>
        <v>32560.409095363404</v>
      </c>
      <c r="L72" s="48">
        <f t="shared" si="25"/>
        <v>0</v>
      </c>
      <c r="M72" s="40">
        <f t="shared" si="42"/>
        <v>1269633.2800000003</v>
      </c>
      <c r="N72" s="40">
        <f t="shared" si="33"/>
        <v>17882.15887323944</v>
      </c>
      <c r="O72" s="40">
        <f t="shared" si="38"/>
        <v>59939.65</v>
      </c>
      <c r="P72" s="40">
        <f t="shared" si="39"/>
        <v>57167.76</v>
      </c>
      <c r="Q72" s="40">
        <f t="shared" si="40"/>
        <v>2771.8899999999994</v>
      </c>
      <c r="R72" s="40">
        <f t="shared" si="34"/>
        <v>-2771.8899999999994</v>
      </c>
      <c r="S72" s="40">
        <f t="shared" si="43"/>
        <v>7853.235077529247</v>
      </c>
      <c r="T72" s="40">
        <f t="shared" si="41"/>
        <v>-10625.125077529246</v>
      </c>
      <c r="U72" s="49">
        <f t="shared" si="35"/>
        <v>-21.758507465695946</v>
      </c>
    </row>
    <row r="73" spans="1:21" ht="14.25">
      <c r="A73" s="8">
        <v>72</v>
      </c>
      <c r="B73" s="33">
        <v>42651</v>
      </c>
      <c r="C73" s="21"/>
      <c r="D73" s="2"/>
      <c r="E73" s="9"/>
      <c r="F73" s="47">
        <f t="shared" si="36"/>
        <v>-100</v>
      </c>
      <c r="G73" s="21">
        <f t="shared" si="23"/>
        <v>32804.61216357863</v>
      </c>
      <c r="H73" s="66">
        <f t="shared" si="21"/>
        <v>32804.61216357863</v>
      </c>
      <c r="I73" s="21">
        <f t="shared" si="37"/>
        <v>-16280.204547681702</v>
      </c>
      <c r="J73" s="21">
        <f t="shared" si="22"/>
        <v>-32804.61216357863</v>
      </c>
      <c r="K73" s="21">
        <f t="shared" si="24"/>
        <v>32804.61216357863</v>
      </c>
      <c r="L73" s="48">
        <f t="shared" si="25"/>
        <v>0</v>
      </c>
      <c r="M73" s="40">
        <f t="shared" si="42"/>
        <v>1269633.2800000003</v>
      </c>
      <c r="N73" s="40">
        <f t="shared" si="33"/>
        <v>17633.79555555556</v>
      </c>
      <c r="O73" s="40">
        <f t="shared" si="38"/>
        <v>59939.65</v>
      </c>
      <c r="P73" s="40">
        <f t="shared" si="39"/>
        <v>57167.76</v>
      </c>
      <c r="Q73" s="40">
        <f t="shared" si="40"/>
        <v>2771.8899999999994</v>
      </c>
      <c r="R73" s="40">
        <f t="shared" si="34"/>
        <v>-2771.8899999999994</v>
      </c>
      <c r="S73" s="40">
        <f t="shared" si="43"/>
        <v>7853.235077529247</v>
      </c>
      <c r="T73" s="40">
        <f t="shared" si="41"/>
        <v>-10625.125077529246</v>
      </c>
      <c r="U73" s="49">
        <f t="shared" si="35"/>
        <v>-21.75850746569595</v>
      </c>
    </row>
    <row r="74" spans="1:21" ht="14.25">
      <c r="A74" s="8">
        <v>73</v>
      </c>
      <c r="B74" s="32">
        <v>42665</v>
      </c>
      <c r="C74" s="21"/>
      <c r="D74" s="2"/>
      <c r="E74" s="9"/>
      <c r="F74" s="47">
        <f t="shared" si="36"/>
        <v>-100</v>
      </c>
      <c r="G74" s="21">
        <f t="shared" si="23"/>
        <v>33050.64675480547</v>
      </c>
      <c r="H74" s="66">
        <f t="shared" si="21"/>
        <v>33050.64675480547</v>
      </c>
      <c r="I74" s="21">
        <f t="shared" si="37"/>
        <v>-16402.306081789317</v>
      </c>
      <c r="J74" s="21">
        <f t="shared" si="22"/>
        <v>-33050.64675480547</v>
      </c>
      <c r="K74" s="21">
        <f t="shared" si="24"/>
        <v>33050.64675480547</v>
      </c>
      <c r="L74" s="48">
        <f t="shared" si="25"/>
        <v>0</v>
      </c>
      <c r="M74" s="40">
        <f t="shared" si="42"/>
        <v>1269633.2800000003</v>
      </c>
      <c r="N74" s="40">
        <f t="shared" si="33"/>
        <v>17392.23671232877</v>
      </c>
      <c r="O74" s="40">
        <f t="shared" si="38"/>
        <v>59939.65</v>
      </c>
      <c r="P74" s="40">
        <f t="shared" si="39"/>
        <v>57167.76</v>
      </c>
      <c r="Q74" s="40">
        <f t="shared" si="40"/>
        <v>2771.8899999999994</v>
      </c>
      <c r="R74" s="40">
        <f t="shared" si="34"/>
        <v>-2771.8899999999994</v>
      </c>
      <c r="S74" s="40">
        <f t="shared" si="43"/>
        <v>7853.235077529247</v>
      </c>
      <c r="T74" s="40">
        <f t="shared" si="41"/>
        <v>-10625.125077529246</v>
      </c>
      <c r="U74" s="49">
        <f t="shared" si="35"/>
        <v>-21.758507465695953</v>
      </c>
    </row>
    <row r="75" spans="1:21" ht="14.25">
      <c r="A75" s="8">
        <v>74</v>
      </c>
      <c r="B75" s="33">
        <v>42679</v>
      </c>
      <c r="C75" s="21"/>
      <c r="D75" s="2"/>
      <c r="E75" s="9"/>
      <c r="F75" s="47">
        <f t="shared" si="36"/>
        <v>-100</v>
      </c>
      <c r="G75" s="21">
        <f t="shared" si="23"/>
        <v>33298.52660546651</v>
      </c>
      <c r="H75" s="66">
        <f t="shared" si="21"/>
        <v>33298.52660546651</v>
      </c>
      <c r="I75" s="21">
        <f t="shared" si="37"/>
        <v>-16525.323377402736</v>
      </c>
      <c r="J75" s="21">
        <f t="shared" si="22"/>
        <v>-33298.52660546651</v>
      </c>
      <c r="K75" s="21">
        <f t="shared" si="24"/>
        <v>33298.52660546651</v>
      </c>
      <c r="L75" s="48">
        <f t="shared" si="25"/>
        <v>0</v>
      </c>
      <c r="M75" s="40">
        <f t="shared" si="42"/>
        <v>1269633.2800000003</v>
      </c>
      <c r="N75" s="40">
        <f t="shared" si="33"/>
        <v>17157.20648648649</v>
      </c>
      <c r="O75" s="40">
        <f t="shared" si="38"/>
        <v>59939.65</v>
      </c>
      <c r="P75" s="40">
        <f t="shared" si="39"/>
        <v>57167.76</v>
      </c>
      <c r="Q75" s="40">
        <f t="shared" si="40"/>
        <v>2771.8899999999994</v>
      </c>
      <c r="R75" s="40">
        <f t="shared" si="34"/>
        <v>-2771.8899999999994</v>
      </c>
      <c r="S75" s="40">
        <f t="shared" si="43"/>
        <v>7853.235077529247</v>
      </c>
      <c r="T75" s="40">
        <f t="shared" si="41"/>
        <v>-10625.125077529246</v>
      </c>
      <c r="U75" s="49">
        <f t="shared" si="35"/>
        <v>-21.758507465695946</v>
      </c>
    </row>
    <row r="76" spans="1:21" ht="14.25">
      <c r="A76" s="8">
        <v>75</v>
      </c>
      <c r="B76" s="32">
        <v>42693</v>
      </c>
      <c r="C76" s="21"/>
      <c r="D76" s="2"/>
      <c r="E76" s="9"/>
      <c r="F76" s="47">
        <f t="shared" si="36"/>
        <v>-100</v>
      </c>
      <c r="G76" s="21">
        <f t="shared" si="23"/>
        <v>33548.26555500751</v>
      </c>
      <c r="H76" s="66">
        <f t="shared" si="21"/>
        <v>33548.26555500751</v>
      </c>
      <c r="I76" s="21">
        <f t="shared" si="37"/>
        <v>-16649.263302733256</v>
      </c>
      <c r="J76" s="21">
        <f t="shared" si="22"/>
        <v>-33548.26555500751</v>
      </c>
      <c r="K76" s="21">
        <f t="shared" si="24"/>
        <v>33548.26555500751</v>
      </c>
      <c r="L76" s="48">
        <f t="shared" si="25"/>
        <v>0</v>
      </c>
      <c r="M76" s="40">
        <f t="shared" si="42"/>
        <v>1269633.2800000003</v>
      </c>
      <c r="N76" s="40">
        <f t="shared" si="33"/>
        <v>16928.443733333337</v>
      </c>
      <c r="O76" s="40">
        <f t="shared" si="38"/>
        <v>59939.65</v>
      </c>
      <c r="P76" s="40">
        <f t="shared" si="39"/>
        <v>57167.76</v>
      </c>
      <c r="Q76" s="40">
        <f t="shared" si="40"/>
        <v>2771.8899999999994</v>
      </c>
      <c r="R76" s="40">
        <f t="shared" si="34"/>
        <v>-2771.8899999999994</v>
      </c>
      <c r="S76" s="40">
        <f t="shared" si="43"/>
        <v>7853.235077529247</v>
      </c>
      <c r="T76" s="40">
        <f t="shared" si="41"/>
        <v>-10625.125077529246</v>
      </c>
      <c r="U76" s="49">
        <f t="shared" si="35"/>
        <v>-21.75850746569595</v>
      </c>
    </row>
    <row r="77" spans="1:21" ht="14.25">
      <c r="A77" s="8">
        <v>76</v>
      </c>
      <c r="B77" s="33">
        <v>42707</v>
      </c>
      <c r="C77" s="21"/>
      <c r="D77" s="2"/>
      <c r="E77" s="9"/>
      <c r="F77" s="47">
        <f t="shared" si="36"/>
        <v>-100</v>
      </c>
      <c r="G77" s="21">
        <f t="shared" si="23"/>
        <v>33799.87754667006</v>
      </c>
      <c r="H77" s="66">
        <f t="shared" si="21"/>
        <v>33799.87754667006</v>
      </c>
      <c r="I77" s="21">
        <f t="shared" si="37"/>
        <v>-16774.132777503753</v>
      </c>
      <c r="J77" s="21">
        <f t="shared" si="22"/>
        <v>-33799.87754667006</v>
      </c>
      <c r="K77" s="21">
        <f t="shared" si="24"/>
        <v>33799.87754667006</v>
      </c>
      <c r="L77" s="48">
        <f t="shared" si="25"/>
        <v>0</v>
      </c>
      <c r="M77" s="40">
        <f t="shared" si="42"/>
        <v>1269633.2800000003</v>
      </c>
      <c r="N77" s="40">
        <f t="shared" si="33"/>
        <v>16705.701052631583</v>
      </c>
      <c r="O77" s="40">
        <f t="shared" si="38"/>
        <v>59939.65</v>
      </c>
      <c r="P77" s="40">
        <f t="shared" si="39"/>
        <v>57167.76</v>
      </c>
      <c r="Q77" s="40">
        <f t="shared" si="40"/>
        <v>2771.8899999999994</v>
      </c>
      <c r="R77" s="40">
        <f t="shared" si="34"/>
        <v>-2771.8899999999994</v>
      </c>
      <c r="S77" s="40">
        <f t="shared" si="43"/>
        <v>7853.235077529247</v>
      </c>
      <c r="T77" s="40">
        <f t="shared" si="41"/>
        <v>-10625.125077529246</v>
      </c>
      <c r="U77" s="49">
        <f t="shared" si="35"/>
        <v>-21.75850746569595</v>
      </c>
    </row>
    <row r="78" spans="1:21" ht="14.25">
      <c r="A78" s="8">
        <v>77</v>
      </c>
      <c r="B78" s="32">
        <v>42721</v>
      </c>
      <c r="C78" s="21"/>
      <c r="D78" s="2"/>
      <c r="E78" s="9"/>
      <c r="F78" s="47">
        <f t="shared" si="36"/>
        <v>-100</v>
      </c>
      <c r="G78" s="21">
        <f t="shared" si="23"/>
        <v>34053.37662827009</v>
      </c>
      <c r="H78" s="66">
        <f t="shared" si="21"/>
        <v>34053.37662827009</v>
      </c>
      <c r="I78" s="21">
        <f t="shared" si="37"/>
        <v>-16899.93877333503</v>
      </c>
      <c r="J78" s="21">
        <f t="shared" si="22"/>
        <v>-34053.37662827009</v>
      </c>
      <c r="K78" s="21">
        <f t="shared" si="24"/>
        <v>34053.37662827009</v>
      </c>
      <c r="L78" s="48">
        <f t="shared" si="25"/>
        <v>0</v>
      </c>
      <c r="M78" s="40">
        <f t="shared" si="42"/>
        <v>1269633.2800000003</v>
      </c>
      <c r="N78" s="40">
        <f t="shared" si="33"/>
        <v>16488.7438961039</v>
      </c>
      <c r="O78" s="40">
        <f t="shared" si="38"/>
        <v>59939.65</v>
      </c>
      <c r="P78" s="40">
        <f t="shared" si="39"/>
        <v>57167.76</v>
      </c>
      <c r="Q78" s="40">
        <f t="shared" si="40"/>
        <v>2771.8899999999994</v>
      </c>
      <c r="R78" s="40">
        <f t="shared" si="34"/>
        <v>-2771.8899999999994</v>
      </c>
      <c r="S78" s="40">
        <f t="shared" si="43"/>
        <v>7853.235077529247</v>
      </c>
      <c r="T78" s="40">
        <f t="shared" si="41"/>
        <v>-10625.125077529246</v>
      </c>
      <c r="U78" s="49">
        <f t="shared" si="35"/>
        <v>-21.758507465695946</v>
      </c>
    </row>
    <row r="79" spans="1:21" ht="14.25">
      <c r="A79" s="8">
        <v>78</v>
      </c>
      <c r="B79" s="33">
        <v>42735</v>
      </c>
      <c r="C79" s="21"/>
      <c r="D79" s="2"/>
      <c r="E79" s="9"/>
      <c r="F79" s="47">
        <f t="shared" si="36"/>
        <v>-100</v>
      </c>
      <c r="G79" s="21">
        <f t="shared" si="23"/>
        <v>34308.776952982116</v>
      </c>
      <c r="H79" s="66">
        <f t="shared" si="21"/>
        <v>34308.776952982116</v>
      </c>
      <c r="I79" s="21">
        <f t="shared" si="37"/>
        <v>-17026.688314135044</v>
      </c>
      <c r="J79" s="21">
        <f t="shared" si="22"/>
        <v>-34308.776952982116</v>
      </c>
      <c r="K79" s="21">
        <f t="shared" si="24"/>
        <v>34308.776952982116</v>
      </c>
      <c r="L79" s="48">
        <f t="shared" si="25"/>
        <v>0</v>
      </c>
      <c r="M79" s="40">
        <f t="shared" si="42"/>
        <v>1269633.2800000003</v>
      </c>
      <c r="N79" s="40">
        <f t="shared" si="33"/>
        <v>16277.349743589746</v>
      </c>
      <c r="O79" s="40">
        <f t="shared" si="38"/>
        <v>59939.65</v>
      </c>
      <c r="P79" s="40">
        <f t="shared" si="39"/>
        <v>57167.76</v>
      </c>
      <c r="Q79" s="40">
        <f t="shared" si="40"/>
        <v>2771.8899999999994</v>
      </c>
      <c r="R79" s="40">
        <f t="shared" si="34"/>
        <v>-2771.8899999999994</v>
      </c>
      <c r="S79" s="40">
        <f t="shared" si="43"/>
        <v>7853.235077529247</v>
      </c>
      <c r="T79" s="40">
        <f t="shared" si="41"/>
        <v>-10625.125077529246</v>
      </c>
      <c r="U79" s="49">
        <f t="shared" si="35"/>
        <v>-21.758507465695953</v>
      </c>
    </row>
    <row r="80" spans="1:21" ht="14.25">
      <c r="A80" s="8">
        <v>79</v>
      </c>
      <c r="B80" s="32">
        <v>42749</v>
      </c>
      <c r="C80" s="21"/>
      <c r="D80" s="2"/>
      <c r="E80" s="9"/>
      <c r="F80" s="47">
        <f t="shared" si="36"/>
        <v>-100</v>
      </c>
      <c r="G80" s="21">
        <f t="shared" si="23"/>
        <v>34566.09278012948</v>
      </c>
      <c r="H80" s="66">
        <f t="shared" si="21"/>
        <v>34566.09278012948</v>
      </c>
      <c r="I80" s="21">
        <f t="shared" si="37"/>
        <v>-17154.388476491058</v>
      </c>
      <c r="J80" s="21">
        <f t="shared" si="22"/>
        <v>-34566.09278012948</v>
      </c>
      <c r="K80" s="21">
        <f t="shared" si="24"/>
        <v>34566.09278012948</v>
      </c>
      <c r="L80" s="48">
        <f t="shared" si="25"/>
        <v>0</v>
      </c>
      <c r="M80" s="40">
        <f t="shared" si="42"/>
        <v>1269633.2800000003</v>
      </c>
      <c r="N80" s="40">
        <f t="shared" si="33"/>
        <v>16071.307341772155</v>
      </c>
      <c r="O80" s="40">
        <f t="shared" si="38"/>
        <v>59939.65</v>
      </c>
      <c r="P80" s="40">
        <f t="shared" si="39"/>
        <v>57167.76</v>
      </c>
      <c r="Q80" s="40">
        <f t="shared" si="40"/>
        <v>2771.8899999999994</v>
      </c>
      <c r="R80" s="40">
        <f t="shared" si="34"/>
        <v>-2771.8899999999994</v>
      </c>
      <c r="S80" s="40">
        <f t="shared" si="43"/>
        <v>7853.235077529247</v>
      </c>
      <c r="T80" s="40">
        <f t="shared" si="41"/>
        <v>-10625.125077529246</v>
      </c>
      <c r="U80" s="49">
        <f t="shared" si="35"/>
        <v>-21.758507465695953</v>
      </c>
    </row>
    <row r="81" spans="1:21" ht="14.25">
      <c r="A81" s="8">
        <v>80</v>
      </c>
      <c r="B81" s="33">
        <v>42763</v>
      </c>
      <c r="C81" s="21"/>
      <c r="D81" s="2"/>
      <c r="E81" s="9"/>
      <c r="F81" s="47">
        <f t="shared" si="36"/>
        <v>-100</v>
      </c>
      <c r="G81" s="21">
        <f t="shared" si="23"/>
        <v>34825.338475980454</v>
      </c>
      <c r="H81" s="66">
        <f t="shared" si="21"/>
        <v>34825.338475980454</v>
      </c>
      <c r="I81" s="21">
        <f t="shared" si="37"/>
        <v>-17283.04639006474</v>
      </c>
      <c r="J81" s="21">
        <f t="shared" si="22"/>
        <v>-34825.338475980454</v>
      </c>
      <c r="K81" s="21">
        <f t="shared" si="24"/>
        <v>34825.338475980454</v>
      </c>
      <c r="L81" s="48">
        <f t="shared" si="25"/>
        <v>0</v>
      </c>
      <c r="M81" s="40">
        <f t="shared" si="42"/>
        <v>1269633.2800000003</v>
      </c>
      <c r="N81" s="40">
        <f t="shared" si="33"/>
        <v>15870.416000000003</v>
      </c>
      <c r="O81" s="40">
        <f t="shared" si="38"/>
        <v>59939.65</v>
      </c>
      <c r="P81" s="40">
        <f t="shared" si="39"/>
        <v>57167.76</v>
      </c>
      <c r="Q81" s="40">
        <f t="shared" si="40"/>
        <v>2771.8899999999994</v>
      </c>
      <c r="R81" s="40">
        <f t="shared" si="34"/>
        <v>-2771.8899999999994</v>
      </c>
      <c r="S81" s="40">
        <f t="shared" si="43"/>
        <v>7853.235077529247</v>
      </c>
      <c r="T81" s="40">
        <f t="shared" si="41"/>
        <v>-10625.125077529246</v>
      </c>
      <c r="U81" s="49">
        <f t="shared" si="35"/>
        <v>-21.75850746569595</v>
      </c>
    </row>
    <row r="82" spans="1:21" ht="14.25">
      <c r="A82" s="8">
        <v>81</v>
      </c>
      <c r="B82" s="32">
        <v>42777</v>
      </c>
      <c r="C82" s="21"/>
      <c r="D82" s="2"/>
      <c r="E82" s="9"/>
      <c r="F82" s="47">
        <f t="shared" si="36"/>
        <v>-100</v>
      </c>
      <c r="G82" s="21">
        <f t="shared" si="23"/>
        <v>35086.52851455031</v>
      </c>
      <c r="H82" s="66">
        <f t="shared" si="21"/>
        <v>35086.52851455031</v>
      </c>
      <c r="I82" s="21">
        <f t="shared" si="37"/>
        <v>-17412.669237990227</v>
      </c>
      <c r="J82" s="21">
        <f t="shared" si="22"/>
        <v>-35086.52851455031</v>
      </c>
      <c r="K82" s="21">
        <f t="shared" si="24"/>
        <v>35086.52851455031</v>
      </c>
      <c r="L82" s="48">
        <f t="shared" si="25"/>
        <v>0</v>
      </c>
      <c r="M82" s="40">
        <f t="shared" si="42"/>
        <v>1269633.2800000003</v>
      </c>
      <c r="N82" s="40">
        <f t="shared" si="33"/>
        <v>15674.484938271607</v>
      </c>
      <c r="O82" s="40">
        <f t="shared" si="38"/>
        <v>59939.65</v>
      </c>
      <c r="P82" s="40">
        <f t="shared" si="39"/>
        <v>57167.76</v>
      </c>
      <c r="Q82" s="40">
        <f t="shared" si="40"/>
        <v>2771.8899999999994</v>
      </c>
      <c r="R82" s="40">
        <f t="shared" si="34"/>
        <v>-2771.8899999999994</v>
      </c>
      <c r="S82" s="40">
        <f t="shared" si="43"/>
        <v>7853.235077529247</v>
      </c>
      <c r="T82" s="40">
        <f t="shared" si="41"/>
        <v>-10625.125077529246</v>
      </c>
      <c r="U82" s="49">
        <f t="shared" si="35"/>
        <v>-21.758507465695953</v>
      </c>
    </row>
    <row r="83" spans="1:21" ht="14.25">
      <c r="A83" s="8">
        <v>82</v>
      </c>
      <c r="B83" s="33">
        <v>42791</v>
      </c>
      <c r="C83" s="21"/>
      <c r="D83" s="2"/>
      <c r="E83" s="9"/>
      <c r="F83" s="47">
        <f t="shared" si="36"/>
        <v>-100</v>
      </c>
      <c r="G83" s="21">
        <f t="shared" si="23"/>
        <v>35349.67747840944</v>
      </c>
      <c r="H83" s="66">
        <f t="shared" si="21"/>
        <v>35349.67747840944</v>
      </c>
      <c r="I83" s="21">
        <f t="shared" si="37"/>
        <v>-17543.264257275154</v>
      </c>
      <c r="J83" s="21">
        <f t="shared" si="22"/>
        <v>-35349.67747840944</v>
      </c>
      <c r="K83" s="21">
        <f t="shared" si="24"/>
        <v>35349.67747840944</v>
      </c>
      <c r="L83" s="48">
        <f t="shared" si="25"/>
        <v>0</v>
      </c>
      <c r="M83" s="40">
        <f t="shared" si="42"/>
        <v>1269633.2800000003</v>
      </c>
      <c r="N83" s="40">
        <f t="shared" si="33"/>
        <v>15483.332682926832</v>
      </c>
      <c r="O83" s="40">
        <f t="shared" si="38"/>
        <v>59939.65</v>
      </c>
      <c r="P83" s="40">
        <f t="shared" si="39"/>
        <v>57167.76</v>
      </c>
      <c r="Q83" s="40">
        <f t="shared" si="40"/>
        <v>2771.8899999999994</v>
      </c>
      <c r="R83" s="40">
        <f t="shared" si="34"/>
        <v>-2771.8899999999994</v>
      </c>
      <c r="S83" s="40">
        <f t="shared" si="43"/>
        <v>7853.235077529247</v>
      </c>
      <c r="T83" s="40">
        <f t="shared" si="41"/>
        <v>-10625.125077529246</v>
      </c>
      <c r="U83" s="49">
        <f t="shared" si="35"/>
        <v>-21.758507465695953</v>
      </c>
    </row>
    <row r="84" spans="1:11" ht="14.25">
      <c r="A84" s="8"/>
      <c r="B84" s="32"/>
      <c r="C84" s="2"/>
      <c r="D84" s="2"/>
      <c r="E84" s="9"/>
      <c r="F84" s="10"/>
      <c r="G84" s="11"/>
      <c r="H84" s="12"/>
      <c r="I84" s="9"/>
      <c r="J84" s="9"/>
      <c r="K84" s="9"/>
    </row>
    <row r="85" spans="1:11" ht="14.25">
      <c r="A85" s="8"/>
      <c r="B85" s="33"/>
      <c r="C85" s="2"/>
      <c r="D85" s="2"/>
      <c r="E85" s="9"/>
      <c r="F85" s="10"/>
      <c r="G85" s="11"/>
      <c r="H85" s="12"/>
      <c r="I85" s="9"/>
      <c r="J85" s="9"/>
      <c r="K85" s="9"/>
    </row>
    <row r="86" spans="1:11" ht="14.25">
      <c r="A86" s="8"/>
      <c r="B86" s="32"/>
      <c r="C86" s="2"/>
      <c r="D86" s="2"/>
      <c r="E86" s="9"/>
      <c r="F86" s="10"/>
      <c r="G86" s="11"/>
      <c r="H86" s="12"/>
      <c r="I86" s="9"/>
      <c r="J86" s="9"/>
      <c r="K86" s="9"/>
    </row>
    <row r="87" spans="1:11" ht="14.25">
      <c r="A87" s="8"/>
      <c r="B87" s="33"/>
      <c r="C87" s="2"/>
      <c r="D87" s="2"/>
      <c r="E87" s="9"/>
      <c r="F87" s="10"/>
      <c r="G87" s="11"/>
      <c r="H87" s="12"/>
      <c r="I87" s="9"/>
      <c r="J87" s="9"/>
      <c r="K87" s="9"/>
    </row>
    <row r="88" spans="1:11" ht="14.25">
      <c r="A88" s="8"/>
      <c r="B88" s="32"/>
      <c r="C88" s="2"/>
      <c r="D88" s="2"/>
      <c r="E88" s="9"/>
      <c r="F88" s="10"/>
      <c r="G88" s="11"/>
      <c r="H88" s="12"/>
      <c r="I88" s="9"/>
      <c r="J88" s="9"/>
      <c r="K88" s="9"/>
    </row>
    <row r="89" spans="1:11" ht="14.25">
      <c r="A89" s="8"/>
      <c r="B89" s="33"/>
      <c r="C89" s="2"/>
      <c r="D89" s="2"/>
      <c r="E89" s="9"/>
      <c r="F89" s="10"/>
      <c r="G89" s="11"/>
      <c r="H89" s="12"/>
      <c r="I89" s="9"/>
      <c r="J89" s="9"/>
      <c r="K89" s="9"/>
    </row>
    <row r="90" spans="1:11" ht="14.25">
      <c r="A90" s="8"/>
      <c r="B90" s="32"/>
      <c r="C90" s="2"/>
      <c r="D90" s="2"/>
      <c r="E90" s="9"/>
      <c r="F90" s="10"/>
      <c r="G90" s="11"/>
      <c r="H90" s="12"/>
      <c r="I90" s="9"/>
      <c r="J90" s="9"/>
      <c r="K90" s="9"/>
    </row>
    <row r="91" spans="1:11" ht="14.25">
      <c r="A91" s="8"/>
      <c r="B91" s="33"/>
      <c r="C91" s="2"/>
      <c r="D91" s="2"/>
      <c r="E91" s="9"/>
      <c r="F91" s="10"/>
      <c r="G91" s="11"/>
      <c r="H91" s="12"/>
      <c r="I91" s="9"/>
      <c r="J91" s="9"/>
      <c r="K91" s="9"/>
    </row>
    <row r="92" spans="1:11" ht="14.25">
      <c r="A92" s="8"/>
      <c r="B92" s="32"/>
      <c r="C92" s="2"/>
      <c r="D92" s="2"/>
      <c r="E92" s="9"/>
      <c r="F92" s="10"/>
      <c r="G92" s="11"/>
      <c r="H92" s="12"/>
      <c r="I92" s="9"/>
      <c r="J92" s="9"/>
      <c r="K92" s="9"/>
    </row>
    <row r="93" spans="1:11" ht="14.25">
      <c r="A93" s="8"/>
      <c r="B93" s="33"/>
      <c r="C93" s="2"/>
      <c r="D93" s="2"/>
      <c r="E93" s="9"/>
      <c r="F93" s="10"/>
      <c r="G93" s="11"/>
      <c r="H93" s="12"/>
      <c r="I93" s="9"/>
      <c r="J93" s="9"/>
      <c r="K93" s="9"/>
    </row>
    <row r="94" spans="1:11" ht="14.25">
      <c r="A94" s="8"/>
      <c r="B94" s="32"/>
      <c r="C94" s="2"/>
      <c r="D94" s="2"/>
      <c r="E94" s="9"/>
      <c r="F94" s="10"/>
      <c r="G94" s="11"/>
      <c r="H94" s="12"/>
      <c r="I94" s="9"/>
      <c r="J94" s="9"/>
      <c r="K94" s="9"/>
    </row>
    <row r="95" spans="1:11" ht="14.25">
      <c r="A95" s="8"/>
      <c r="B95" s="33"/>
      <c r="C95" s="2"/>
      <c r="D95" s="2"/>
      <c r="E95" s="9"/>
      <c r="F95" s="10"/>
      <c r="G95" s="11"/>
      <c r="H95" s="12"/>
      <c r="I95" s="9"/>
      <c r="J95" s="9"/>
      <c r="K95" s="9"/>
    </row>
    <row r="96" spans="1:11" ht="14.25">
      <c r="A96" s="8"/>
      <c r="B96" s="32"/>
      <c r="C96" s="2"/>
      <c r="D96" s="2"/>
      <c r="E96" s="9"/>
      <c r="F96" s="10"/>
      <c r="G96" s="11"/>
      <c r="H96" s="12"/>
      <c r="I96" s="9"/>
      <c r="J96" s="9"/>
      <c r="K96" s="9"/>
    </row>
    <row r="97" spans="1:11" ht="14.25">
      <c r="A97" s="8"/>
      <c r="B97" s="33"/>
      <c r="C97" s="2"/>
      <c r="D97" s="2"/>
      <c r="E97" s="9"/>
      <c r="F97" s="10"/>
      <c r="G97" s="11"/>
      <c r="H97" s="12"/>
      <c r="I97" s="9"/>
      <c r="J97" s="9"/>
      <c r="K97" s="9"/>
    </row>
    <row r="98" spans="1:11" ht="14.25">
      <c r="A98" s="8"/>
      <c r="B98" s="32"/>
      <c r="C98" s="2"/>
      <c r="D98" s="2"/>
      <c r="E98" s="9"/>
      <c r="F98" s="10"/>
      <c r="G98" s="11"/>
      <c r="H98" s="12"/>
      <c r="I98" s="9"/>
      <c r="J98" s="9"/>
      <c r="K98" s="9"/>
    </row>
    <row r="99" spans="1:11" ht="14.25">
      <c r="A99" s="8"/>
      <c r="B99" s="33"/>
      <c r="C99" s="2"/>
      <c r="D99" s="2"/>
      <c r="E99" s="9"/>
      <c r="F99" s="10"/>
      <c r="G99" s="11"/>
      <c r="H99" s="12"/>
      <c r="I99" s="9"/>
      <c r="J99" s="9"/>
      <c r="K99" s="9"/>
    </row>
    <row r="100" spans="1:11" ht="14.25">
      <c r="A100" s="8"/>
      <c r="B100" s="32"/>
      <c r="C100" s="2"/>
      <c r="D100" s="2"/>
      <c r="E100" s="9"/>
      <c r="F100" s="10"/>
      <c r="G100" s="11"/>
      <c r="H100" s="12"/>
      <c r="I100" s="9"/>
      <c r="J100" s="9"/>
      <c r="K100" s="9"/>
    </row>
    <row r="101" spans="1:11" ht="14.25">
      <c r="A101" s="8"/>
      <c r="B101" s="33"/>
      <c r="C101" s="2"/>
      <c r="D101" s="2"/>
      <c r="E101" s="9"/>
      <c r="F101" s="10"/>
      <c r="G101" s="11"/>
      <c r="H101" s="12"/>
      <c r="I101" s="9"/>
      <c r="J101" s="9"/>
      <c r="K101" s="9"/>
    </row>
    <row r="102" spans="1:11" ht="14.25">
      <c r="A102" s="8"/>
      <c r="B102" s="32"/>
      <c r="C102" s="2"/>
      <c r="D102" s="2"/>
      <c r="E102" s="9"/>
      <c r="F102" s="10"/>
      <c r="G102" s="11"/>
      <c r="H102" s="12"/>
      <c r="I102" s="9"/>
      <c r="J102" s="9"/>
      <c r="K102" s="9"/>
    </row>
    <row r="103" spans="1:11" ht="14.25">
      <c r="A103" s="8"/>
      <c r="B103" s="33"/>
      <c r="C103" s="2"/>
      <c r="D103" s="2"/>
      <c r="E103" s="9"/>
      <c r="F103" s="10"/>
      <c r="G103" s="11"/>
      <c r="H103" s="12"/>
      <c r="I103" s="9"/>
      <c r="J103" s="9"/>
      <c r="K103" s="9"/>
    </row>
    <row r="104" spans="1:11" ht="14.25">
      <c r="A104" s="8"/>
      <c r="B104" s="32"/>
      <c r="C104" s="2"/>
      <c r="D104" s="2"/>
      <c r="E104" s="9"/>
      <c r="F104" s="10"/>
      <c r="G104" s="11"/>
      <c r="H104" s="12"/>
      <c r="I104" s="9"/>
      <c r="J104" s="9"/>
      <c r="K104" s="9"/>
    </row>
    <row r="105" spans="1:11" ht="14.25">
      <c r="A105" s="8"/>
      <c r="B105" s="33"/>
      <c r="C105" s="2"/>
      <c r="D105" s="2"/>
      <c r="E105" s="9"/>
      <c r="F105" s="10"/>
      <c r="G105" s="11"/>
      <c r="H105" s="12"/>
      <c r="I105" s="9"/>
      <c r="J105" s="9"/>
      <c r="K105" s="9"/>
    </row>
    <row r="106" spans="1:11" ht="14.25">
      <c r="A106" s="8"/>
      <c r="B106" s="32"/>
      <c r="C106" s="2"/>
      <c r="D106" s="2"/>
      <c r="E106" s="9"/>
      <c r="F106" s="10"/>
      <c r="G106" s="11"/>
      <c r="H106" s="12"/>
      <c r="I106" s="9"/>
      <c r="J106" s="9"/>
      <c r="K106" s="9"/>
    </row>
    <row r="107" spans="1:11" ht="14.25">
      <c r="A107" s="8"/>
      <c r="B107" s="33"/>
      <c r="C107" s="2"/>
      <c r="D107" s="2"/>
      <c r="E107" s="9"/>
      <c r="F107" s="10"/>
      <c r="G107" s="11"/>
      <c r="H107" s="12"/>
      <c r="I107" s="9"/>
      <c r="J107" s="9"/>
      <c r="K107" s="9"/>
    </row>
    <row r="108" spans="1:11" ht="14.25">
      <c r="A108" s="8"/>
      <c r="B108" s="32"/>
      <c r="C108" s="2"/>
      <c r="D108" s="2"/>
      <c r="E108" s="9"/>
      <c r="F108" s="10"/>
      <c r="G108" s="11"/>
      <c r="H108" s="12"/>
      <c r="I108" s="9"/>
      <c r="J108" s="9"/>
      <c r="K108" s="9"/>
    </row>
    <row r="109" spans="1:11" ht="14.25">
      <c r="A109" s="8"/>
      <c r="B109" s="33"/>
      <c r="C109" s="2"/>
      <c r="D109" s="2"/>
      <c r="E109" s="9"/>
      <c r="F109" s="10"/>
      <c r="G109" s="11"/>
      <c r="H109" s="12"/>
      <c r="I109" s="9"/>
      <c r="J109" s="9"/>
      <c r="K109" s="9"/>
    </row>
    <row r="110" spans="1:11" ht="14.25">
      <c r="A110" s="8"/>
      <c r="B110" s="32"/>
      <c r="C110" s="2"/>
      <c r="D110" s="2"/>
      <c r="E110" s="9"/>
      <c r="F110" s="10"/>
      <c r="G110" s="11"/>
      <c r="H110" s="12"/>
      <c r="I110" s="9"/>
      <c r="J110" s="9"/>
      <c r="K110" s="9"/>
    </row>
    <row r="111" spans="1:11" ht="14.25">
      <c r="A111" s="8"/>
      <c r="B111" s="33"/>
      <c r="C111" s="2"/>
      <c r="D111" s="2"/>
      <c r="E111" s="9"/>
      <c r="F111" s="10"/>
      <c r="G111" s="11"/>
      <c r="H111" s="12"/>
      <c r="I111" s="9"/>
      <c r="J111" s="9"/>
      <c r="K111" s="9"/>
    </row>
    <row r="112" spans="1:11" ht="14.25">
      <c r="A112" s="8"/>
      <c r="B112" s="32"/>
      <c r="C112" s="2"/>
      <c r="D112" s="2"/>
      <c r="E112" s="9"/>
      <c r="F112" s="10"/>
      <c r="G112" s="11"/>
      <c r="H112" s="12"/>
      <c r="I112" s="9"/>
      <c r="J112" s="9"/>
      <c r="K112" s="9"/>
    </row>
    <row r="113" spans="1:11" ht="14.25">
      <c r="A113" s="8"/>
      <c r="B113" s="33"/>
      <c r="C113" s="2"/>
      <c r="D113" s="2"/>
      <c r="E113" s="9"/>
      <c r="F113" s="10"/>
      <c r="G113" s="11"/>
      <c r="H113" s="12"/>
      <c r="I113" s="9"/>
      <c r="J113" s="9"/>
      <c r="K113" s="9"/>
    </row>
    <row r="114" spans="1:11" ht="14.25">
      <c r="A114" s="8"/>
      <c r="B114" s="32"/>
      <c r="C114" s="2"/>
      <c r="D114" s="2"/>
      <c r="E114" s="9"/>
      <c r="F114" s="10"/>
      <c r="G114" s="11"/>
      <c r="H114" s="12"/>
      <c r="I114" s="9"/>
      <c r="J114" s="9"/>
      <c r="K114" s="9"/>
    </row>
    <row r="115" spans="1:11" ht="14.25">
      <c r="A115" s="8"/>
      <c r="B115" s="33"/>
      <c r="C115" s="2"/>
      <c r="D115" s="2"/>
      <c r="E115" s="9"/>
      <c r="F115" s="10"/>
      <c r="G115" s="11"/>
      <c r="H115" s="12"/>
      <c r="I115" s="9"/>
      <c r="J115" s="9"/>
      <c r="K115" s="9"/>
    </row>
    <row r="116" spans="1:11" ht="14.25">
      <c r="A116" s="8"/>
      <c r="B116" s="32"/>
      <c r="C116" s="2"/>
      <c r="D116" s="2"/>
      <c r="E116" s="9"/>
      <c r="F116" s="10"/>
      <c r="G116" s="11"/>
      <c r="H116" s="12"/>
      <c r="I116" s="9"/>
      <c r="J116" s="9"/>
      <c r="K116" s="9"/>
    </row>
    <row r="117" spans="1:11" ht="14.25">
      <c r="A117" s="8"/>
      <c r="B117" s="33"/>
      <c r="C117" s="2"/>
      <c r="D117" s="2"/>
      <c r="E117" s="9"/>
      <c r="F117" s="10"/>
      <c r="G117" s="11"/>
      <c r="H117" s="12"/>
      <c r="I117" s="9"/>
      <c r="J117" s="9"/>
      <c r="K117" s="9"/>
    </row>
    <row r="118" spans="1:11" ht="14.25">
      <c r="A118" s="8"/>
      <c r="B118" s="32"/>
      <c r="C118" s="2"/>
      <c r="D118" s="2"/>
      <c r="E118" s="9"/>
      <c r="F118" s="10"/>
      <c r="G118" s="11"/>
      <c r="H118" s="12"/>
      <c r="I118" s="9"/>
      <c r="J118" s="9"/>
      <c r="K118" s="9"/>
    </row>
    <row r="119" spans="1:11" ht="14.25">
      <c r="A119" s="8"/>
      <c r="B119" s="33"/>
      <c r="C119" s="2"/>
      <c r="D119" s="2"/>
      <c r="E119" s="9"/>
      <c r="F119" s="10"/>
      <c r="G119" s="11"/>
      <c r="H119" s="12"/>
      <c r="I119" s="9"/>
      <c r="J119" s="9"/>
      <c r="K119" s="9"/>
    </row>
    <row r="120" spans="1:11" ht="14.25">
      <c r="A120" s="8"/>
      <c r="B120" s="32"/>
      <c r="C120" s="2"/>
      <c r="D120" s="2"/>
      <c r="E120" s="9"/>
      <c r="F120" s="10"/>
      <c r="G120" s="11"/>
      <c r="H120" s="12"/>
      <c r="I120" s="9"/>
      <c r="J120" s="9"/>
      <c r="K120" s="9"/>
    </row>
    <row r="121" spans="1:11" ht="14.25">
      <c r="A121" s="8"/>
      <c r="B121" s="33"/>
      <c r="C121" s="2"/>
      <c r="D121" s="2"/>
      <c r="E121" s="9"/>
      <c r="F121" s="10"/>
      <c r="G121" s="11"/>
      <c r="H121" s="12"/>
      <c r="I121" s="9"/>
      <c r="J121" s="9"/>
      <c r="K121" s="9"/>
    </row>
    <row r="122" spans="1:11" ht="14.25">
      <c r="A122" s="8"/>
      <c r="B122" s="32"/>
      <c r="C122" s="2"/>
      <c r="D122" s="2"/>
      <c r="E122" s="9"/>
      <c r="F122" s="10"/>
      <c r="G122" s="11"/>
      <c r="H122" s="12"/>
      <c r="I122" s="9"/>
      <c r="J122" s="9"/>
      <c r="K122" s="9"/>
    </row>
    <row r="123" spans="1:11" ht="14.25">
      <c r="A123" s="8"/>
      <c r="B123" s="33"/>
      <c r="C123" s="2"/>
      <c r="D123" s="2"/>
      <c r="E123" s="9"/>
      <c r="F123" s="10"/>
      <c r="G123" s="11"/>
      <c r="H123" s="12"/>
      <c r="I123" s="9"/>
      <c r="J123" s="9"/>
      <c r="K123" s="9"/>
    </row>
    <row r="124" spans="1:11" ht="14.25">
      <c r="A124" s="8"/>
      <c r="B124" s="32"/>
      <c r="C124" s="2"/>
      <c r="D124" s="2"/>
      <c r="E124" s="9"/>
      <c r="F124" s="10"/>
      <c r="G124" s="11"/>
      <c r="H124" s="12"/>
      <c r="I124" s="9"/>
      <c r="J124" s="9"/>
      <c r="K124" s="9"/>
    </row>
    <row r="125" spans="1:11" ht="14.25">
      <c r="A125" s="8"/>
      <c r="B125" s="33"/>
      <c r="C125" s="2"/>
      <c r="D125" s="2"/>
      <c r="E125" s="9"/>
      <c r="F125" s="10"/>
      <c r="G125" s="11"/>
      <c r="H125" s="12"/>
      <c r="I125" s="9"/>
      <c r="J125" s="9"/>
      <c r="K125" s="9"/>
    </row>
    <row r="126" spans="1:11" ht="14.25">
      <c r="A126" s="8"/>
      <c r="B126" s="32"/>
      <c r="C126" s="2"/>
      <c r="D126" s="2"/>
      <c r="E126" s="9"/>
      <c r="F126" s="10"/>
      <c r="G126" s="11"/>
      <c r="H126" s="12"/>
      <c r="I126" s="9"/>
      <c r="J126" s="9"/>
      <c r="K126" s="9"/>
    </row>
    <row r="127" spans="1:11" ht="14.25">
      <c r="A127" s="8"/>
      <c r="B127" s="33"/>
      <c r="C127" s="2"/>
      <c r="D127" s="2"/>
      <c r="E127" s="9"/>
      <c r="F127" s="10"/>
      <c r="G127" s="11"/>
      <c r="H127" s="12"/>
      <c r="I127" s="9"/>
      <c r="J127" s="9"/>
      <c r="K127" s="9"/>
    </row>
    <row r="128" spans="1:11" ht="14.25">
      <c r="A128" s="8"/>
      <c r="B128" s="32"/>
      <c r="C128" s="2"/>
      <c r="D128" s="2"/>
      <c r="E128" s="9"/>
      <c r="F128" s="10"/>
      <c r="G128" s="11"/>
      <c r="H128" s="12"/>
      <c r="I128" s="9"/>
      <c r="J128" s="9"/>
      <c r="K128" s="9"/>
    </row>
    <row r="129" spans="1:11" ht="14.25">
      <c r="A129" s="8"/>
      <c r="B129" s="33"/>
      <c r="C129" s="2"/>
      <c r="D129" s="2"/>
      <c r="E129" s="9"/>
      <c r="F129" s="10"/>
      <c r="G129" s="11"/>
      <c r="H129" s="12"/>
      <c r="I129" s="9"/>
      <c r="J129" s="9"/>
      <c r="K129" s="9"/>
    </row>
    <row r="130" spans="1:11" ht="14.25">
      <c r="A130" s="8"/>
      <c r="B130" s="32"/>
      <c r="C130" s="2"/>
      <c r="D130" s="2"/>
      <c r="E130" s="9"/>
      <c r="F130" s="10"/>
      <c r="G130" s="11"/>
      <c r="H130" s="12"/>
      <c r="I130" s="9"/>
      <c r="J130" s="9"/>
      <c r="K130" s="9"/>
    </row>
    <row r="131" spans="1:11" ht="14.25">
      <c r="A131" s="8"/>
      <c r="B131" s="33"/>
      <c r="C131" s="2"/>
      <c r="D131" s="2"/>
      <c r="E131" s="9"/>
      <c r="F131" s="10"/>
      <c r="G131" s="11"/>
      <c r="H131" s="12"/>
      <c r="I131" s="9"/>
      <c r="J131" s="9"/>
      <c r="K131" s="9"/>
    </row>
    <row r="132" spans="1:11" ht="14.25">
      <c r="A132" s="8"/>
      <c r="B132" s="32"/>
      <c r="C132" s="2"/>
      <c r="D132" s="2"/>
      <c r="E132" s="9"/>
      <c r="F132" s="10"/>
      <c r="G132" s="11"/>
      <c r="H132" s="12"/>
      <c r="I132" s="9"/>
      <c r="J132" s="9"/>
      <c r="K132" s="9"/>
    </row>
    <row r="133" spans="1:11" ht="14.25">
      <c r="A133" s="8"/>
      <c r="B133" s="33"/>
      <c r="C133" s="2"/>
      <c r="D133" s="2"/>
      <c r="E133" s="9"/>
      <c r="F133" s="10"/>
      <c r="G133" s="11"/>
      <c r="H133" s="12"/>
      <c r="I133" s="9"/>
      <c r="J133" s="9"/>
      <c r="K133" s="9"/>
    </row>
    <row r="134" spans="1:11" ht="14.25">
      <c r="A134" s="8"/>
      <c r="B134" s="32"/>
      <c r="C134" s="2"/>
      <c r="D134" s="2"/>
      <c r="E134" s="9"/>
      <c r="F134" s="10"/>
      <c r="G134" s="11"/>
      <c r="H134" s="12"/>
      <c r="I134" s="9"/>
      <c r="J134" s="9"/>
      <c r="K134" s="9"/>
    </row>
    <row r="135" spans="1:2" ht="14.25">
      <c r="A135" s="6"/>
      <c r="B135" s="35"/>
    </row>
    <row r="136" spans="1:2" ht="14.25">
      <c r="A136" s="6"/>
      <c r="B136" s="36"/>
    </row>
    <row r="137" ht="14.25">
      <c r="B137" s="35"/>
    </row>
    <row r="138" ht="14.25">
      <c r="B138" s="36"/>
    </row>
    <row r="139" ht="14.25">
      <c r="B139" s="35"/>
    </row>
    <row r="140" ht="14.25">
      <c r="B140" s="36"/>
    </row>
    <row r="141" ht="14.25">
      <c r="B141" s="35"/>
    </row>
    <row r="142" ht="14.25">
      <c r="B142" s="36"/>
    </row>
    <row r="143" ht="14.25">
      <c r="B143" s="35"/>
    </row>
    <row r="144" ht="14.25">
      <c r="B144" s="36"/>
    </row>
    <row r="145" ht="14.25">
      <c r="B145" s="35"/>
    </row>
    <row r="146" ht="14.25">
      <c r="B146" s="36"/>
    </row>
    <row r="147" ht="14.25">
      <c r="B147" s="35"/>
    </row>
    <row r="148" ht="14.25">
      <c r="B148" s="36"/>
    </row>
    <row r="149" ht="14.25">
      <c r="B149" s="35"/>
    </row>
    <row r="150" ht="14.25">
      <c r="B150" s="36"/>
    </row>
    <row r="151" ht="14.25">
      <c r="B151" s="35"/>
    </row>
    <row r="152" ht="14.25">
      <c r="B152" s="36"/>
    </row>
    <row r="153" ht="14.25">
      <c r="B153" s="35"/>
    </row>
    <row r="154" ht="14.25">
      <c r="B154" s="36"/>
    </row>
    <row r="155" ht="14.25">
      <c r="B155" s="35"/>
    </row>
    <row r="156" ht="14.25">
      <c r="B156" s="36"/>
    </row>
    <row r="157" ht="14.25">
      <c r="B157" s="35"/>
    </row>
    <row r="158" ht="14.25">
      <c r="B158" s="36"/>
    </row>
    <row r="159" ht="14.25">
      <c r="B159" s="35"/>
    </row>
    <row r="160" ht="14.25">
      <c r="B160" s="36"/>
    </row>
    <row r="161" ht="14.25">
      <c r="B161" s="35"/>
    </row>
    <row r="162" ht="14.25">
      <c r="B162" s="36"/>
    </row>
    <row r="163" ht="14.25">
      <c r="B163" s="35"/>
    </row>
    <row r="164" ht="14.25">
      <c r="B164" s="36"/>
    </row>
    <row r="165" ht="14.25">
      <c r="B165" s="35"/>
    </row>
    <row r="166" ht="14.25">
      <c r="B166" s="36"/>
    </row>
    <row r="167" ht="14.25">
      <c r="B167" s="35"/>
    </row>
    <row r="168" ht="14.25">
      <c r="B168" s="36"/>
    </row>
    <row r="169" ht="14.25">
      <c r="B169" s="35"/>
    </row>
    <row r="170" ht="14.25">
      <c r="B170" s="36"/>
    </row>
    <row r="171" ht="14.25">
      <c r="B171" s="35"/>
    </row>
    <row r="172" ht="14.25">
      <c r="B172" s="36"/>
    </row>
    <row r="173" ht="14.25">
      <c r="B173" s="35"/>
    </row>
    <row r="174" ht="14.25">
      <c r="B174" s="36"/>
    </row>
    <row r="175" ht="14.25">
      <c r="B175" s="35"/>
    </row>
    <row r="176" ht="14.25">
      <c r="B176" s="36"/>
    </row>
    <row r="177" ht="14.25">
      <c r="B177" s="35"/>
    </row>
    <row r="178" ht="14.25">
      <c r="B178" s="36"/>
    </row>
    <row r="179" ht="14.25">
      <c r="B179" s="35"/>
    </row>
    <row r="180" ht="14.25">
      <c r="B180" s="36"/>
    </row>
    <row r="181" ht="14.25">
      <c r="B181" s="35"/>
    </row>
    <row r="182" ht="14.25">
      <c r="B182" s="36"/>
    </row>
    <row r="183" ht="14.25">
      <c r="B183" s="35"/>
    </row>
    <row r="184" ht="14.25">
      <c r="B184" s="36"/>
    </row>
    <row r="185" ht="14.25">
      <c r="B185" s="35"/>
    </row>
    <row r="186" ht="14.25">
      <c r="B186" s="36"/>
    </row>
    <row r="187" ht="14.25">
      <c r="B187" s="35"/>
    </row>
    <row r="188" ht="14.25">
      <c r="B188" s="36"/>
    </row>
    <row r="189" ht="14.25">
      <c r="B189" s="35"/>
    </row>
    <row r="190" ht="14.25">
      <c r="B190" s="36"/>
    </row>
    <row r="191" ht="14.25">
      <c r="B191" s="35"/>
    </row>
    <row r="192" ht="14.25">
      <c r="B192" s="36"/>
    </row>
    <row r="193" ht="14.25">
      <c r="B193" s="35"/>
    </row>
    <row r="194" ht="14.25">
      <c r="B194" s="36"/>
    </row>
    <row r="195" ht="14.25">
      <c r="B195" s="35"/>
    </row>
    <row r="196" ht="14.25">
      <c r="B196" s="36"/>
    </row>
    <row r="197" ht="14.25">
      <c r="B197" s="35"/>
    </row>
    <row r="198" ht="14.25">
      <c r="B198" s="36"/>
    </row>
    <row r="199" ht="14.25">
      <c r="B199" s="35"/>
    </row>
    <row r="200" ht="14.25">
      <c r="B200" s="36"/>
    </row>
    <row r="201" ht="14.25">
      <c r="B201" s="35"/>
    </row>
    <row r="202" ht="14.25">
      <c r="B202" s="36"/>
    </row>
    <row r="203" ht="14.25">
      <c r="B203" s="35"/>
    </row>
    <row r="204" ht="14.25">
      <c r="B204" s="36"/>
    </row>
    <row r="205" ht="14.25">
      <c r="B205" s="35"/>
    </row>
    <row r="206" ht="14.25">
      <c r="B206" s="36"/>
    </row>
    <row r="207" ht="14.25">
      <c r="B207" s="35"/>
    </row>
    <row r="208" ht="14.25">
      <c r="B208" s="36"/>
    </row>
    <row r="209" ht="14.25">
      <c r="B209" s="35"/>
    </row>
    <row r="210" ht="14.25">
      <c r="B210" s="36"/>
    </row>
    <row r="211" ht="14.25">
      <c r="B211" s="35"/>
    </row>
    <row r="212" ht="14.25">
      <c r="B212" s="36"/>
    </row>
    <row r="213" ht="14.25">
      <c r="B213" s="35"/>
    </row>
    <row r="214" ht="14.25">
      <c r="B214" s="36"/>
    </row>
    <row r="215" ht="14.25">
      <c r="B215" s="35"/>
    </row>
    <row r="216" ht="14.25">
      <c r="B216" s="36"/>
    </row>
    <row r="217" ht="14.25">
      <c r="B217" s="35"/>
    </row>
    <row r="218" ht="14.25">
      <c r="B218" s="36"/>
    </row>
    <row r="219" ht="14.25">
      <c r="B219" s="35"/>
    </row>
    <row r="220" ht="14.25">
      <c r="B220" s="36"/>
    </row>
    <row r="221" ht="14.25">
      <c r="B221" s="35"/>
    </row>
    <row r="222" ht="14.25">
      <c r="B222" s="36"/>
    </row>
    <row r="223" ht="14.25">
      <c r="B223" s="35"/>
    </row>
    <row r="224" ht="14.25">
      <c r="B224" s="36"/>
    </row>
    <row r="225" ht="14.25">
      <c r="B225" s="35"/>
    </row>
    <row r="226" ht="14.25">
      <c r="B226" s="36"/>
    </row>
    <row r="227" ht="14.25">
      <c r="B227" s="35"/>
    </row>
    <row r="228" ht="14.25">
      <c r="B228" s="36"/>
    </row>
    <row r="229" ht="14.25">
      <c r="B229" s="35"/>
    </row>
    <row r="230" ht="14.25">
      <c r="B230" s="36"/>
    </row>
    <row r="231" ht="14.25">
      <c r="B231" s="35"/>
    </row>
    <row r="232" ht="14.25">
      <c r="B232" s="36"/>
    </row>
    <row r="233" ht="14.25">
      <c r="B233" s="35"/>
    </row>
    <row r="234" ht="14.25">
      <c r="B234" s="36"/>
    </row>
    <row r="235" ht="14.25">
      <c r="B235" s="35"/>
    </row>
    <row r="236" ht="14.25">
      <c r="B236" s="36"/>
    </row>
    <row r="237" ht="14.25">
      <c r="B237" s="35"/>
    </row>
    <row r="238" ht="14.25">
      <c r="B238" s="36"/>
    </row>
    <row r="239" ht="14.25">
      <c r="B239" s="35"/>
    </row>
    <row r="240" ht="14.25">
      <c r="B240" s="36"/>
    </row>
    <row r="241" ht="14.25">
      <c r="B241" s="35"/>
    </row>
    <row r="242" ht="14.25">
      <c r="B242" s="36"/>
    </row>
    <row r="243" ht="14.25">
      <c r="B243" s="35"/>
    </row>
    <row r="244" ht="14.25">
      <c r="B244" s="36"/>
    </row>
    <row r="245" ht="14.25">
      <c r="B245" s="35"/>
    </row>
    <row r="246" ht="14.25">
      <c r="B246" s="36"/>
    </row>
    <row r="247" ht="14.25">
      <c r="B247" s="35"/>
    </row>
    <row r="248" ht="14.25">
      <c r="B248" s="36"/>
    </row>
    <row r="249" ht="14.25">
      <c r="B249" s="35"/>
    </row>
    <row r="250" ht="14.25">
      <c r="B250" s="36"/>
    </row>
    <row r="251" ht="14.25">
      <c r="B251" s="35"/>
    </row>
    <row r="252" ht="14.25">
      <c r="B252" s="36"/>
    </row>
    <row r="253" ht="14.25">
      <c r="B253" s="35"/>
    </row>
    <row r="254" ht="14.25">
      <c r="B254" s="36"/>
    </row>
    <row r="255" ht="14.25">
      <c r="B255" s="35"/>
    </row>
    <row r="256" ht="14.25">
      <c r="B256" s="36"/>
    </row>
  </sheetData>
  <sheetProtection password="CFA5" sheet="1" objects="1" scenarios="1" selectLockedCell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Каспаров</cp:lastModifiedBy>
  <cp:lastPrinted>2014-06-03T17:13:18Z</cp:lastPrinted>
  <dcterms:created xsi:type="dcterms:W3CDTF">2014-04-28T11:17:03Z</dcterms:created>
  <dcterms:modified xsi:type="dcterms:W3CDTF">2015-11-21T00:21:56Z</dcterms:modified>
  <cp:category/>
  <cp:version/>
  <cp:contentType/>
  <cp:contentStatus/>
</cp:coreProperties>
</file>